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mc:AlternateContent xmlns:mc="http://schemas.openxmlformats.org/markup-compatibility/2006">
    <mc:Choice Requires="x15">
      <x15ac:absPath xmlns:x15ac="http://schemas.microsoft.com/office/spreadsheetml/2010/11/ac" url="\\ug.kth.se\dfs\home\k\l\klinde\appdata\xp.V2\Desktop\"/>
    </mc:Choice>
  </mc:AlternateContent>
  <xr:revisionPtr revIDLastSave="32" documentId="13_ncr:1_{5FF8A8F7-53B9-4AFF-8335-30731182ECC8}" xr6:coauthVersionLast="47" xr6:coauthVersionMax="47" xr10:uidLastSave="{D1CC5E9B-606B-45CF-813C-4A4157CC0E43}"/>
  <bookViews>
    <workbookView xWindow="-110" yWindow="-110" windowWidth="19420" windowHeight="11620" xr2:uid="{00000000-000D-0000-FFFF-FFFF00000000}"/>
  </bookViews>
  <sheets>
    <sheet name="Instructions" sheetId="2" r:id="rId1"/>
    <sheet name="Triangle_Square model" sheetId="1" r:id="rId2"/>
    <sheet name="Fork model"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3" l="1"/>
  <c r="L44" i="3"/>
  <c r="L41" i="3"/>
  <c r="L40" i="3"/>
  <c r="L37" i="3"/>
  <c r="L36" i="3"/>
  <c r="L11" i="1"/>
  <c r="L11" i="3"/>
  <c r="I19" i="1"/>
  <c r="I20" i="3"/>
  <c r="O19" i="1"/>
  <c r="M19" i="1"/>
  <c r="K19" i="1"/>
  <c r="I35" i="1"/>
  <c r="M20" i="1"/>
  <c r="K20" i="1"/>
  <c r="O20" i="3"/>
  <c r="O19" i="3"/>
  <c r="M20" i="3"/>
  <c r="M19" i="3"/>
  <c r="I19" i="3"/>
  <c r="I21" i="3"/>
  <c r="K19" i="3"/>
  <c r="K20" i="3"/>
  <c r="G11" i="1"/>
  <c r="G11" i="3"/>
  <c r="K45" i="3"/>
  <c r="J45" i="3"/>
  <c r="K44" i="3"/>
  <c r="J44" i="3"/>
  <c r="K41" i="3"/>
  <c r="J41" i="3"/>
  <c r="K40" i="3"/>
  <c r="J40" i="3"/>
  <c r="K36" i="3"/>
  <c r="J36" i="3"/>
  <c r="K37" i="3"/>
  <c r="J37" i="3"/>
  <c r="I11" i="3"/>
  <c r="I11" i="1"/>
  <c r="O35" i="1"/>
  <c r="M35" i="1"/>
  <c r="K35" i="1"/>
  <c r="O34" i="1"/>
  <c r="M34" i="1"/>
  <c r="K34" i="1"/>
  <c r="I34" i="1"/>
  <c r="J39" i="1" s="1"/>
  <c r="O20" i="1"/>
  <c r="I20" i="1"/>
  <c r="N33" i="1"/>
  <c r="L33" i="1"/>
  <c r="J33" i="1"/>
  <c r="H33" i="1"/>
  <c r="J43" i="3"/>
  <c r="K43" i="3"/>
  <c r="K39" i="3"/>
  <c r="J39" i="3"/>
  <c r="K35" i="3"/>
  <c r="J35" i="3"/>
  <c r="O21" i="3"/>
  <c r="O22" i="3" s="1"/>
  <c r="M21" i="3"/>
  <c r="M22" i="3" s="1"/>
  <c r="K21" i="3"/>
  <c r="I22" i="3"/>
  <c r="M11" i="3"/>
  <c r="N11" i="3" s="1"/>
  <c r="K11" i="3"/>
  <c r="E11" i="3"/>
  <c r="C11" i="3"/>
  <c r="J5" i="3" s="1"/>
  <c r="K11" i="1"/>
  <c r="E11" i="1"/>
  <c r="C11" i="1"/>
  <c r="O21" i="1"/>
  <c r="O22" i="1" s="1"/>
  <c r="M21" i="1"/>
  <c r="M22" i="1" s="1"/>
  <c r="K21" i="1"/>
  <c r="I21" i="1"/>
  <c r="M11" i="1"/>
  <c r="N11" i="1" s="1"/>
  <c r="M39" i="1" l="1"/>
  <c r="I45" i="3"/>
  <c r="M45" i="3" s="1"/>
  <c r="I44" i="3"/>
  <c r="M44" i="3" s="1"/>
  <c r="I41" i="3"/>
  <c r="M41" i="3" s="1"/>
  <c r="I40" i="3"/>
  <c r="M40" i="3" s="1"/>
  <c r="I37" i="3"/>
  <c r="M37" i="3" s="1"/>
  <c r="P42" i="3" s="1"/>
  <c r="I36" i="3"/>
  <c r="M36" i="3" s="1"/>
  <c r="P39" i="3" s="1"/>
  <c r="K28" i="3"/>
  <c r="J6" i="3"/>
  <c r="I22" i="1"/>
  <c r="N14" i="1"/>
  <c r="K22" i="1"/>
  <c r="I27" i="1" s="1"/>
  <c r="I28" i="1" s="1"/>
  <c r="N15" i="1"/>
  <c r="K22" i="3"/>
  <c r="I28" i="3" s="1"/>
  <c r="N14" i="3"/>
  <c r="S38" i="3" s="1"/>
  <c r="J5" i="1"/>
  <c r="K29" i="3"/>
  <c r="I29" i="3"/>
  <c r="P28" i="3"/>
  <c r="K27" i="1" l="1"/>
  <c r="J6" i="1"/>
  <c r="P29" i="3"/>
  <c r="S29" i="3"/>
  <c r="N15" i="3"/>
  <c r="S28" i="3"/>
  <c r="S37" i="1"/>
  <c r="S27" i="1"/>
  <c r="P40" i="3"/>
  <c r="M40" i="1"/>
  <c r="M41" i="1" s="1"/>
  <c r="M42" i="1" s="1"/>
  <c r="J40" i="1"/>
  <c r="J41" i="1" s="1"/>
  <c r="S38" i="1" s="1"/>
  <c r="K28" i="1"/>
  <c r="P27" i="1"/>
  <c r="S39" i="3" l="1"/>
  <c r="P43" i="3"/>
  <c r="P28" i="1"/>
  <c r="S28" i="1"/>
  <c r="J42" i="1"/>
</calcChain>
</file>

<file path=xl/sharedStrings.xml><?xml version="1.0" encoding="utf-8"?>
<sst xmlns="http://schemas.openxmlformats.org/spreadsheetml/2006/main" count="283" uniqueCount="147">
  <si>
    <t>A Unite! model for estimating the running costs for a joint Master's programme with global recruitment</t>
  </si>
  <si>
    <t>/Karin Knutsson KTH March 2026</t>
  </si>
  <si>
    <t>Instructions</t>
  </si>
  <si>
    <t>Action</t>
  </si>
  <si>
    <t>Cells involved Triangle Square model</t>
  </si>
  <si>
    <t>Cells involved Fork  model (if different)</t>
  </si>
  <si>
    <t>Result</t>
  </si>
  <si>
    <t>Note</t>
  </si>
  <si>
    <t>1.</t>
  </si>
  <si>
    <t>Estimate the number of registered students for the JP. Provide both the total number and the numbers for EU and non-EU citizens.</t>
  </si>
  <si>
    <t>C5, E5, G5</t>
  </si>
  <si>
    <t>The admin costs will vary slightly depending on the number of partners. The tuition fee costs will vary significant depending on the ratio EU and non-EU residents.</t>
  </si>
  <si>
    <t>2.</t>
  </si>
  <si>
    <t>Insert the number of consortium partners</t>
  </si>
  <si>
    <t>C6</t>
  </si>
  <si>
    <t>The Triangle square model can only be used for a consortium with three or four partners.</t>
  </si>
  <si>
    <t xml:space="preserve">3. </t>
  </si>
  <si>
    <t xml:space="preserve">Estimate the administrative costs relevant for your partnership. </t>
  </si>
  <si>
    <t>B11, D11, F11, H11, J11, L11</t>
  </si>
  <si>
    <r>
      <rPr>
        <sz val="11"/>
        <color rgb="FF000000"/>
        <rFont val="Aptos Narrow"/>
        <scheme val="minor"/>
      </rPr>
      <t xml:space="preserve">The admin costs for the JP, which will be part of the participation costs for the registered students. </t>
    </r>
    <r>
      <rPr>
        <b/>
        <sz val="11"/>
        <color rgb="FF000000"/>
        <rFont val="Aptos Narrow"/>
        <scheme val="minor"/>
      </rPr>
      <t>The total admin cost per student is shown in cell  J5</t>
    </r>
    <r>
      <rPr>
        <sz val="11"/>
        <color rgb="FF000000"/>
        <rFont val="Aptos Narrow"/>
        <scheme val="minor"/>
      </rPr>
      <t>.</t>
    </r>
  </si>
  <si>
    <t xml:space="preserve">The costs varies depending on the type of JP. N.B. 
* The admissions  and marketing costs, needs to be covered by the registered students, unless there is an application fee for the JP. Marketing costs shall include an external website, if used.
* The cost for insurance could be counted for all students or only for non-EU citizens, given that the EU-citizens can cover their insurance costs by themselves.
* The costs for the degree certificate is not part of the JP budget, as this is normally part of the tuition fee given. 
* The costs for external review is mostly applicable for JPs with Erasmus Mundus funding.
* The joint event estimates a cost of € 1000 per student, including travel to the partner hosting the event, accommodation, and meals. Adjust the estimated cost in the formula for G11, to be relevant for your budget. </t>
  </si>
  <si>
    <t>4.</t>
  </si>
  <si>
    <t>Distribute the students among the partners according to your mobility scheme. Set the estimated numbers of EU and non-EU residents for each partner.</t>
  </si>
  <si>
    <t>C18 - C26 and F18 - F26</t>
  </si>
  <si>
    <t>The table will show the number of students at each partner. By shifting the students, the costs for the tuition fee will vary more or less.</t>
  </si>
  <si>
    <t>* An even distribution of students is desirable, but you may need to adjust for a balance of the tuition fee. 
* When using this model for the JP budget, double check the current tuition fees at the consortium partners, as yearly changes occur.
N.B. Some universities requires the payment of the tuition fee for a full year, even though the students will only be there for one semester. The cost for the degree certificate from Spanish universities can be added to the tuition fee.</t>
  </si>
  <si>
    <t xml:space="preserve">5. </t>
  </si>
  <si>
    <t>Set the consortium partnership and adjust the formula, to select data in the relevant table for tuition fees.</t>
  </si>
  <si>
    <t>Partners: H18; H18, L18, N18
EU citizens: I19, K19, M19, O19
Non-EU citizens: I20, K20, M20, 020
If there are three partners in the consortium, the numbers for column O will be zero (0).</t>
  </si>
  <si>
    <r>
      <rPr>
        <sz val="11"/>
        <color rgb="FF000000"/>
        <rFont val="Aptos Narrow"/>
        <scheme val="minor"/>
      </rPr>
      <t xml:space="preserve">If there are more than four partners in the consortium, add information in column P18 - 22 and Q18 - 22 and repeat if needed. </t>
    </r>
    <r>
      <rPr>
        <b/>
        <sz val="11"/>
        <color rgb="FF000000"/>
        <rFont val="Aptos Narrow"/>
        <scheme val="minor"/>
      </rPr>
      <t xml:space="preserve">N.B. The formula in cell N15 must be corrected to include all partners. </t>
    </r>
  </si>
  <si>
    <t xml:space="preserve">The table will show the total cost for the tuition fees required by the participating universities.  The cell N15 shows the total cost for tuition fees to be paid from the consortium budget to the participating universities. The cell N16 shows the tuition fee per student, irrelevant of the citizenship. </t>
  </si>
  <si>
    <t>To adjust the selected data, mark the cell where the data shall be shown, e.g. I19. The formula is now visible. Change the cell coordinates, e.g. D25*C25 for UPC (EU students) or F19*E19 for INP/UGA (non-EU students)-</t>
  </si>
  <si>
    <t xml:space="preserve">6. </t>
  </si>
  <si>
    <t xml:space="preserve">Adjust the partnership with the mobility track and connect the tuition fee costs. 
  </t>
  </si>
  <si>
    <r>
      <rPr>
        <sz val="11"/>
        <color rgb="FF000000"/>
        <rFont val="Aptos Narrow"/>
        <scheme val="minor"/>
      </rPr>
      <t xml:space="preserve">Option: </t>
    </r>
    <r>
      <rPr>
        <b/>
        <sz val="11"/>
        <color rgb="FF000000"/>
        <rFont val="Aptos Narrow"/>
        <scheme val="minor"/>
      </rPr>
      <t>standard fee policy</t>
    </r>
    <r>
      <rPr>
        <sz val="11"/>
        <color rgb="FF000000"/>
        <rFont val="Aptos Narrow"/>
        <scheme val="minor"/>
      </rPr>
      <t xml:space="preserve"> - no adjustment needed
Option: citizenship </t>
    </r>
    <r>
      <rPr>
        <b/>
        <sz val="11"/>
        <color rgb="FF000000"/>
        <rFont val="Aptos Narrow"/>
        <scheme val="minor"/>
      </rPr>
      <t>differentiation</t>
    </r>
    <r>
      <rPr>
        <sz val="11"/>
        <color rgb="FF000000"/>
        <rFont val="Aptos Narrow"/>
        <scheme val="minor"/>
      </rPr>
      <t xml:space="preserve"> - a variable fee for EU/Non-EU students:
Partners: H33 -  N33
Tuition fees: H34/H435 - O34/O35
</t>
    </r>
  </si>
  <si>
    <t>Option: standard fee policy - no adjustment needed
Option: citizenship differentiation: 
1. Set the first year university (column I35 - I43) and connect the relevant cells for the tuition fee for EU and non-EU students. 
2. Set the partner university tracks (column J35-J43)  and connect the relevant cells for the tuition fee for EU and non-EU students. 
3. When partners are added to the model:  add the track costs for the partner/s (row 47) and repeat.  Connect the columns for the tuition fee to the relevant cell  (B18 - F18, B26 - F26. Also connect the number of students for this track (EU and non-EU citizens).  Cell P39 and P42 shall also be adjusted by adding the cell (M48 and M49 etc.) to the formula.</t>
  </si>
  <si>
    <t>The tables show the total cost for the students (tuition fees and admin costs). The yellow square shows the cost per year and for the duration of the studies (two years).</t>
  </si>
  <si>
    <t>If partners are added to the Fork model, adjust the following cells to update the costs:
* I28 - Add the sum "Per student" (row 22) for the partner/s listed in column P/Q etc.
* Add the mobility track for the new partner/s (row 47 and below) and  connect the tuition fee to the cells J48/J49 and repeat if more partners.</t>
  </si>
  <si>
    <t xml:space="preserve">7. </t>
  </si>
  <si>
    <t>Analyse the total cost for the cohort (2 years of studies) and decide on your fee policy: the same fee for all students or a differentiation between EU and non-EU citizens. It is also a possibility to differentiate the fee in relation to the selected study track, if the fees differ significantly.</t>
  </si>
  <si>
    <r>
      <rPr>
        <sz val="11"/>
        <color rgb="FF000000"/>
        <rFont val="Aptos Narrow"/>
        <scheme val="minor"/>
      </rPr>
      <t xml:space="preserve">Option: </t>
    </r>
    <r>
      <rPr>
        <b/>
        <sz val="11"/>
        <color rgb="FF000000"/>
        <rFont val="Aptos Narrow"/>
        <scheme val="minor"/>
      </rPr>
      <t>standard fee policy</t>
    </r>
    <r>
      <rPr>
        <sz val="11"/>
        <color rgb="FF000000"/>
        <rFont val="Aptos Narrow"/>
        <scheme val="minor"/>
      </rPr>
      <t xml:space="preserve"> - all students pay the same participation fee: H25/29 - O25/29
Option: </t>
    </r>
    <r>
      <rPr>
        <b/>
        <sz val="11"/>
        <color rgb="FF000000"/>
        <rFont val="Aptos Narrow"/>
        <scheme val="minor"/>
      </rPr>
      <t>citizenship</t>
    </r>
    <r>
      <rPr>
        <sz val="11"/>
        <color rgb="FF000000"/>
        <rFont val="Aptos Narrow"/>
        <scheme val="minor"/>
      </rPr>
      <t xml:space="preserve"> </t>
    </r>
    <r>
      <rPr>
        <b/>
        <sz val="11"/>
        <color rgb="FF000000"/>
        <rFont val="Aptos Narrow"/>
        <scheme val="minor"/>
      </rPr>
      <t>differentiation</t>
    </r>
    <r>
      <rPr>
        <sz val="11"/>
        <color rgb="FF000000"/>
        <rFont val="Aptos Narrow"/>
        <scheme val="minor"/>
      </rPr>
      <t xml:space="preserve"> - a variable fee for EU/Non-EU students:
 H31/H40 - O31/O40
</t>
    </r>
  </si>
  <si>
    <t xml:space="preserve">Option: standard fee policy - all students pay the same participation fee: H26/29 - O26/29
Option: citizenship differentiation - a variable fee for EU/Non-EU students:
 H33/H45 - O33/O45
</t>
  </si>
  <si>
    <t>Model for a sustainable JP budget - Triangle model</t>
  </si>
  <si>
    <t>Students start together at one university and move together from one university to the next.</t>
  </si>
  <si>
    <t>Task: simulate the number of students (EU and non-EU) and your estimation of administrative costs</t>
  </si>
  <si>
    <t>Change the information in cells marked grey, blue and purple accordingly.</t>
  </si>
  <si>
    <t>No. of JP students</t>
  </si>
  <si>
    <t>EU students</t>
  </si>
  <si>
    <t>Non-EU</t>
  </si>
  <si>
    <t>Total admin cost per student</t>
  </si>
  <si>
    <t>No. of partners</t>
  </si>
  <si>
    <t xml:space="preserve">Total admin cost </t>
  </si>
  <si>
    <t>Admissions + Marketing</t>
  </si>
  <si>
    <t xml:space="preserve">Insurance </t>
  </si>
  <si>
    <t>Joint event (2 years)</t>
  </si>
  <si>
    <t>External QA review</t>
  </si>
  <si>
    <t>JP management</t>
  </si>
  <si>
    <t>JP consortium  travels</t>
  </si>
  <si>
    <t>Total</t>
  </si>
  <si>
    <t>Per student</t>
  </si>
  <si>
    <t>€ per day</t>
  </si>
  <si>
    <t>2 years per student</t>
  </si>
  <si>
    <t>No. of Events</t>
  </si>
  <si>
    <t>Estimated cost per student</t>
  </si>
  <si>
    <t>Total cost</t>
  </si>
  <si>
    <r>
      <rPr>
        <sz val="11"/>
        <color rgb="FF000000"/>
        <rFont val="Aptos Narrow"/>
        <scheme val="minor"/>
      </rPr>
      <t xml:space="preserve">Total cost
</t>
    </r>
    <r>
      <rPr>
        <i/>
        <sz val="11"/>
        <color rgb="FF000000"/>
        <rFont val="Aptos Narrow"/>
        <scheme val="minor"/>
      </rPr>
      <t>Estimated
5 000 per partner + 
10 000 extra for the coordinator</t>
    </r>
  </si>
  <si>
    <t>No. persons (academic, admin, student rep)</t>
  </si>
  <si>
    <t>Total cost 2 physical meetings per year</t>
  </si>
  <si>
    <t>Triangle/Square model - each semester at a partner university</t>
  </si>
  <si>
    <t>Total tuition fee</t>
  </si>
  <si>
    <t>Tuition fees for the academic year 2025/2026. Please check!</t>
  </si>
  <si>
    <t>Total per student</t>
  </si>
  <si>
    <t>Tuition fee</t>
  </si>
  <si>
    <t xml:space="preserve">Tuition fees </t>
  </si>
  <si>
    <t>Semester fee 
EU students</t>
  </si>
  <si>
    <t>No. of EU students</t>
  </si>
  <si>
    <t>Semester fee 
non-EU students</t>
  </si>
  <si>
    <t>No. of non-EU students</t>
  </si>
  <si>
    <t>Semester 1</t>
  </si>
  <si>
    <t>Cost</t>
  </si>
  <si>
    <t>Semester 2</t>
  </si>
  <si>
    <t>Semester 3</t>
  </si>
  <si>
    <t>Semester 4</t>
  </si>
  <si>
    <t>Aalto</t>
  </si>
  <si>
    <t>Equals C18* D18 / E18 * F18</t>
  </si>
  <si>
    <t>TU Graz</t>
  </si>
  <si>
    <t>Equals  C23*D23 / E23*F23</t>
  </si>
  <si>
    <t>WUST</t>
  </si>
  <si>
    <t>Equals C26*D26 / E26*F26</t>
  </si>
  <si>
    <t>PoliTO</t>
  </si>
  <si>
    <t>Equals  C21*D21 /  E21*F21</t>
  </si>
  <si>
    <t>INP/UGA</t>
  </si>
  <si>
    <t xml:space="preserve">EU </t>
  </si>
  <si>
    <t>KTH</t>
  </si>
  <si>
    <t>PoliTo</t>
  </si>
  <si>
    <t>TUDa</t>
  </si>
  <si>
    <t>UL</t>
  </si>
  <si>
    <t>UPC</t>
  </si>
  <si>
    <t>Option: standard fee policy - all students pay the same participation fee</t>
  </si>
  <si>
    <t xml:space="preserve">Wroclaw Tech </t>
  </si>
  <si>
    <t>Total tuition fees per student</t>
  </si>
  <si>
    <t>Standard  student fee</t>
  </si>
  <si>
    <t>Check total costs</t>
  </si>
  <si>
    <t>Fee per year</t>
  </si>
  <si>
    <t>Per year</t>
  </si>
  <si>
    <t>Check total  income</t>
  </si>
  <si>
    <t>Fee for one semester accepted</t>
  </si>
  <si>
    <t>Aalto, KTH, TU Graz, Wroclaw, PoliTo</t>
  </si>
  <si>
    <t>Fee for full study year required</t>
  </si>
  <si>
    <t>Option: citizenship differentiation - a variable fee for EU/Non-EU students</t>
  </si>
  <si>
    <t>Fee per semester or full year</t>
  </si>
  <si>
    <t>https://joint-edu-offerings.unite-university.eu/joint-programmes-filter</t>
  </si>
  <si>
    <t>/Karin Knutsson</t>
  </si>
  <si>
    <t>Variable student fee EU citizens</t>
  </si>
  <si>
    <t>Variable student fee non-EU citizens</t>
  </si>
  <si>
    <t>Tuition EU</t>
  </si>
  <si>
    <t>Tuition non-EU</t>
  </si>
  <si>
    <t>Admin costs</t>
  </si>
  <si>
    <t>Total fee</t>
  </si>
  <si>
    <t>Annual EU student fee</t>
  </si>
  <si>
    <t>Annual non- EU student fee</t>
  </si>
  <si>
    <t>Model for a sustainable JP budget - Fork model</t>
  </si>
  <si>
    <t>Students start together at one university for a period and are later distributed among the other partners.​</t>
  </si>
  <si>
    <t>Task: simulate the number of students (EU and non-EU) and your estimation of administrative costs.</t>
  </si>
  <si>
    <t>No of JP students</t>
  </si>
  <si>
    <t>No of partners</t>
  </si>
  <si>
    <t>Admissions</t>
  </si>
  <si>
    <t>No of Events</t>
  </si>
  <si>
    <r>
      <rPr>
        <sz val="11"/>
        <color rgb="FF000000"/>
        <rFont val="Aptos Narrow"/>
        <scheme val="minor"/>
      </rPr>
      <t xml:space="preserve">Total cost
</t>
    </r>
    <r>
      <rPr>
        <i/>
        <sz val="11"/>
        <color rgb="FF000000"/>
        <rFont val="Aptos Narrow"/>
        <scheme val="minor"/>
      </rPr>
      <t>Estimated
5 000 per partner + 
10 000 extra for the coordinator"</t>
    </r>
  </si>
  <si>
    <t>No persons (academic, admin, student rep)</t>
  </si>
  <si>
    <t>Fork model - 1st year all together, 2nd year at one partner</t>
  </si>
  <si>
    <t>Yearly fee 
EU students</t>
  </si>
  <si>
    <t>Yearly fee 
non-EU students</t>
  </si>
  <si>
    <t>Year 1</t>
  </si>
  <si>
    <t>Year 2</t>
  </si>
  <si>
    <t>Full year fee</t>
  </si>
  <si>
    <t xml:space="preserve">Per student </t>
  </si>
  <si>
    <t>Annual student fee</t>
  </si>
  <si>
    <t>Check total income</t>
  </si>
  <si>
    <t>Track</t>
  </si>
  <si>
    <t>No. of students for this track</t>
  </si>
  <si>
    <t>Admin</t>
  </si>
  <si>
    <t xml:space="preserve">Track cost </t>
  </si>
  <si>
    <t>Variable student fee</t>
  </si>
  <si>
    <t xml:space="preserve">Tuition EU </t>
  </si>
  <si>
    <t>Annual EU fee</t>
  </si>
  <si>
    <t>Annual non-EU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</si>
</sst>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1]_-;\-* #,##0\ [$€-1]_-;_-* &quot;-&quot;??\ [$€-1]_-;_-@_-"/>
  </numFmts>
  <fonts count="22">
    <font>
      <sz val="11"/>
      <color theme="1"/>
      <name val="Aptos Narrow"/>
      <family val="2"/>
      <scheme val="minor"/>
    </font>
    <font>
      <b/>
      <sz val="11"/>
      <color theme="1"/>
      <name val="Aptos Narrow"/>
      <family val="2"/>
      <scheme val="minor"/>
    </font>
    <font>
      <sz val="11"/>
      <color rgb="FFFF0000"/>
      <name val="Aptos Narrow"/>
      <family val="2"/>
      <scheme val="minor"/>
    </font>
    <font>
      <u/>
      <sz val="11"/>
      <color theme="10"/>
      <name val="Aptos Narrow"/>
      <family val="2"/>
      <scheme val="minor"/>
    </font>
    <font>
      <b/>
      <sz val="14"/>
      <color theme="1"/>
      <name val="Aptos Narrow"/>
      <family val="2"/>
      <scheme val="minor"/>
    </font>
    <font>
      <sz val="12"/>
      <color rgb="FF000000"/>
      <name val="Arial"/>
      <charset val="1"/>
    </font>
    <font>
      <sz val="11"/>
      <color rgb="FF000000"/>
      <name val="Aptos Narrow"/>
      <family val="2"/>
      <scheme val="minor"/>
    </font>
    <font>
      <i/>
      <sz val="11"/>
      <color theme="1"/>
      <name val="Aptos Narrow"/>
      <family val="2"/>
      <scheme val="minor"/>
    </font>
    <font>
      <b/>
      <sz val="14"/>
      <color theme="9" tint="-0.249977111117893"/>
      <name val="Aptos Narrow"/>
      <family val="2"/>
      <scheme val="minor"/>
    </font>
    <font>
      <i/>
      <sz val="11"/>
      <color rgb="FF242424"/>
      <name val="Aptos Narrow"/>
      <charset val="1"/>
    </font>
    <font>
      <b/>
      <sz val="11"/>
      <color theme="8"/>
      <name val="Aptos Narrow"/>
      <family val="2"/>
      <scheme val="minor"/>
    </font>
    <font>
      <sz val="10"/>
      <color theme="1"/>
      <name val="Aptos Narrow"/>
      <family val="2"/>
      <scheme val="minor"/>
    </font>
    <font>
      <b/>
      <sz val="11"/>
      <color rgb="FF000000"/>
      <name val="Aptos Narrow"/>
      <family val="2"/>
      <scheme val="minor"/>
    </font>
    <font>
      <i/>
      <sz val="11"/>
      <color rgb="FF000000"/>
      <name val="Aptos Narrow"/>
      <family val="2"/>
      <scheme val="minor"/>
    </font>
    <font>
      <sz val="11"/>
      <color rgb="FF000000"/>
      <name val="Aptos Narrow"/>
      <scheme val="minor"/>
    </font>
    <font>
      <i/>
      <sz val="11"/>
      <color rgb="FF000000"/>
      <name val="Aptos Narrow"/>
      <scheme val="minor"/>
    </font>
    <font>
      <b/>
      <sz val="11"/>
      <color rgb="FF000000"/>
      <name val="Aptos Narrow"/>
      <scheme val="minor"/>
    </font>
    <font>
      <sz val="11"/>
      <color rgb="FF000000"/>
      <name val="Aptos Narrow"/>
      <charset val="1"/>
    </font>
    <font>
      <b/>
      <sz val="11"/>
      <color rgb="FF000000"/>
      <name val="Aptos Narrow"/>
      <charset val="1"/>
    </font>
    <font>
      <sz val="11"/>
      <color rgb="FF242424"/>
      <name val="Aptos Narrow"/>
      <charset val="1"/>
    </font>
    <font>
      <b/>
      <sz val="11"/>
      <color rgb="FF242424"/>
      <name val="Aptos Narrow"/>
      <charset val="1"/>
    </font>
    <font>
      <b/>
      <sz val="14"/>
      <color rgb="FF242424"/>
      <name val="Aptos Narrow"/>
      <charset val="1"/>
    </font>
  </fonts>
  <fills count="9">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5" tint="0.59999389629810485"/>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s>
  <cellStyleXfs count="2">
    <xf numFmtId="0" fontId="0" fillId="0" borderId="0"/>
    <xf numFmtId="0" fontId="3" fillId="0" borderId="0" applyNumberFormat="0" applyFill="0" applyBorder="0" applyAlignment="0" applyProtection="0"/>
  </cellStyleXfs>
  <cellXfs count="17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left" vertical="top"/>
    </xf>
    <xf numFmtId="0" fontId="1" fillId="0" borderId="0" xfId="0" applyFont="1" applyAlignment="1">
      <alignment horizontal="left" vertical="top"/>
    </xf>
    <xf numFmtId="0" fontId="0" fillId="0" borderId="1" xfId="0" applyBorder="1" applyAlignment="1">
      <alignment horizontal="left" vertical="top"/>
    </xf>
    <xf numFmtId="0" fontId="0" fillId="0" borderId="0" xfId="0" applyAlignment="1">
      <alignment horizontal="left" vertical="top" wrapText="1"/>
    </xf>
    <xf numFmtId="0" fontId="2" fillId="0" borderId="0" xfId="0" applyFont="1" applyAlignment="1">
      <alignment vertical="top"/>
    </xf>
    <xf numFmtId="0" fontId="0" fillId="2" borderId="6" xfId="0" applyFill="1" applyBorder="1" applyAlignment="1">
      <alignment vertical="top"/>
    </xf>
    <xf numFmtId="1" fontId="0" fillId="0" borderId="1" xfId="0" applyNumberFormat="1" applyBorder="1" applyAlignment="1">
      <alignment horizontal="left" vertical="top"/>
    </xf>
    <xf numFmtId="0" fontId="1" fillId="0" borderId="2" xfId="0" applyFont="1" applyBorder="1" applyAlignment="1">
      <alignment vertical="top"/>
    </xf>
    <xf numFmtId="0" fontId="0" fillId="0" borderId="8" xfId="0" applyBorder="1" applyAlignment="1">
      <alignment vertical="top"/>
    </xf>
    <xf numFmtId="0" fontId="0" fillId="0" borderId="3" xfId="0" applyBorder="1" applyAlignment="1">
      <alignment vertical="top"/>
    </xf>
    <xf numFmtId="0" fontId="1" fillId="0" borderId="6" xfId="0" applyFont="1" applyBorder="1" applyAlignment="1">
      <alignment vertical="top"/>
    </xf>
    <xf numFmtId="0" fontId="1" fillId="3" borderId="0" xfId="0" applyFont="1" applyFill="1" applyAlignment="1">
      <alignment horizontal="center" vertical="top" wrapText="1"/>
    </xf>
    <xf numFmtId="0" fontId="1" fillId="4" borderId="7" xfId="0" applyFont="1" applyFill="1" applyBorder="1" applyAlignment="1">
      <alignment vertical="top" wrapText="1"/>
    </xf>
    <xf numFmtId="0" fontId="0" fillId="0" borderId="6" xfId="0" applyBorder="1" applyAlignment="1">
      <alignment vertical="top"/>
    </xf>
    <xf numFmtId="0" fontId="0" fillId="3" borderId="0" xfId="0" applyFill="1" applyAlignment="1">
      <alignment horizontal="center" vertical="top"/>
    </xf>
    <xf numFmtId="0" fontId="0" fillId="4" borderId="7" xfId="0" applyFill="1" applyBorder="1" applyAlignment="1">
      <alignment horizontal="center" vertical="top"/>
    </xf>
    <xf numFmtId="3" fontId="0" fillId="0" borderId="0" xfId="0" applyNumberFormat="1" applyAlignment="1">
      <alignment horizontal="center" vertical="top"/>
    </xf>
    <xf numFmtId="0" fontId="0" fillId="0" borderId="4" xfId="0" applyBorder="1" applyAlignment="1">
      <alignment vertical="top" wrapText="1"/>
    </xf>
    <xf numFmtId="0" fontId="0" fillId="0" borderId="9" xfId="0" applyBorder="1" applyAlignment="1">
      <alignment horizontal="center" vertical="top"/>
    </xf>
    <xf numFmtId="0" fontId="0" fillId="3" borderId="9" xfId="0" applyFill="1" applyBorder="1" applyAlignment="1">
      <alignment horizontal="center" vertical="top"/>
    </xf>
    <xf numFmtId="0" fontId="0" fillId="4" borderId="5" xfId="0" applyFill="1" applyBorder="1" applyAlignment="1">
      <alignment horizontal="center" vertical="top"/>
    </xf>
    <xf numFmtId="0" fontId="4" fillId="0" borderId="0" xfId="0" applyFont="1" applyAlignment="1">
      <alignment vertical="top"/>
    </xf>
    <xf numFmtId="0" fontId="0" fillId="0" borderId="7" xfId="0" applyBorder="1" applyAlignment="1">
      <alignment vertical="top"/>
    </xf>
    <xf numFmtId="0" fontId="0" fillId="0" borderId="10" xfId="0" applyBorder="1" applyAlignment="1">
      <alignment horizontal="center" vertical="top"/>
    </xf>
    <xf numFmtId="0" fontId="0" fillId="0" borderId="6" xfId="0" applyBorder="1" applyAlignment="1">
      <alignment vertical="top" wrapText="1"/>
    </xf>
    <xf numFmtId="0" fontId="4" fillId="2" borderId="0" xfId="0" applyFont="1" applyFill="1" applyAlignment="1">
      <alignment vertical="top"/>
    </xf>
    <xf numFmtId="0" fontId="0" fillId="2" borderId="0" xfId="0" applyFill="1" applyAlignment="1">
      <alignment vertical="top"/>
    </xf>
    <xf numFmtId="0" fontId="5" fillId="0" borderId="0" xfId="0" applyFont="1"/>
    <xf numFmtId="0" fontId="0" fillId="5" borderId="0" xfId="0" applyFill="1" applyAlignment="1">
      <alignment horizontal="center" vertical="top"/>
    </xf>
    <xf numFmtId="0" fontId="0" fillId="5" borderId="0" xfId="0" applyFill="1" applyAlignment="1">
      <alignment horizontal="center" vertical="top" wrapText="1"/>
    </xf>
    <xf numFmtId="0" fontId="0" fillId="5" borderId="0" xfId="0" applyFill="1" applyAlignment="1">
      <alignment horizontal="left" vertical="top"/>
    </xf>
    <xf numFmtId="0" fontId="0" fillId="6" borderId="6" xfId="0" applyFill="1" applyBorder="1" applyAlignment="1">
      <alignment vertical="top"/>
    </xf>
    <xf numFmtId="0" fontId="0" fillId="6" borderId="7" xfId="0" applyFill="1" applyBorder="1" applyAlignment="1">
      <alignment vertical="top" wrapText="1"/>
    </xf>
    <xf numFmtId="0" fontId="0" fillId="6" borderId="1" xfId="0" applyFill="1" applyBorder="1" applyAlignment="1">
      <alignment horizontal="center" vertical="top"/>
    </xf>
    <xf numFmtId="0" fontId="0" fillId="7" borderId="4" xfId="0" applyFill="1" applyBorder="1" applyAlignment="1">
      <alignment horizontal="center" vertical="top"/>
    </xf>
    <xf numFmtId="0" fontId="0" fillId="7" borderId="9" xfId="0" applyFill="1" applyBorder="1" applyAlignment="1">
      <alignment horizontal="center" vertical="top"/>
    </xf>
    <xf numFmtId="0" fontId="0" fillId="7" borderId="0" xfId="0" applyFill="1" applyAlignment="1">
      <alignment vertical="top"/>
    </xf>
    <xf numFmtId="0" fontId="5" fillId="0" borderId="0" xfId="0" applyFont="1" applyAlignment="1">
      <alignment vertical="top"/>
    </xf>
    <xf numFmtId="0" fontId="0" fillId="7" borderId="0" xfId="0" applyFill="1" applyAlignment="1">
      <alignment horizontal="center" vertical="top"/>
    </xf>
    <xf numFmtId="0" fontId="0" fillId="7" borderId="0" xfId="0" applyFill="1" applyAlignment="1">
      <alignment horizontal="left" vertical="top"/>
    </xf>
    <xf numFmtId="0" fontId="0" fillId="7" borderId="0" xfId="0" applyFill="1" applyAlignment="1">
      <alignment horizontal="center" vertical="top" wrapText="1"/>
    </xf>
    <xf numFmtId="0" fontId="3" fillId="0" borderId="0" xfId="1" applyAlignment="1">
      <alignment vertical="top"/>
    </xf>
    <xf numFmtId="0" fontId="6" fillId="3" borderId="0" xfId="0" applyFont="1" applyFill="1" applyAlignment="1">
      <alignment horizontal="left" vertical="top"/>
    </xf>
    <xf numFmtId="0" fontId="0" fillId="4" borderId="0" xfId="0" applyFill="1" applyAlignment="1">
      <alignment horizontal="left" vertical="top"/>
    </xf>
    <xf numFmtId="0" fontId="0" fillId="3" borderId="0" xfId="0" applyFill="1" applyAlignment="1">
      <alignment horizontal="left" vertical="top"/>
    </xf>
    <xf numFmtId="0" fontId="2" fillId="2" borderId="0" xfId="0" applyFont="1" applyFill="1" applyAlignment="1">
      <alignment vertical="top"/>
    </xf>
    <xf numFmtId="0" fontId="8" fillId="0" borderId="0" xfId="0" applyFont="1" applyAlignment="1">
      <alignment vertical="top"/>
    </xf>
    <xf numFmtId="0" fontId="9" fillId="0" borderId="0" xfId="0" applyFont="1" applyAlignment="1">
      <alignment vertical="top"/>
    </xf>
    <xf numFmtId="1" fontId="0" fillId="0" borderId="10" xfId="0" applyNumberFormat="1" applyBorder="1" applyAlignment="1">
      <alignment horizontal="center" vertical="top"/>
    </xf>
    <xf numFmtId="1" fontId="0" fillId="0" borderId="1" xfId="0" applyNumberFormat="1" applyBorder="1" applyAlignment="1">
      <alignment horizontal="center" vertical="top"/>
    </xf>
    <xf numFmtId="1" fontId="0" fillId="2" borderId="7" xfId="0" applyNumberFormat="1" applyFill="1" applyBorder="1" applyAlignment="1">
      <alignment horizontal="left" vertical="top"/>
    </xf>
    <xf numFmtId="0" fontId="1" fillId="2" borderId="4" xfId="0" applyFont="1" applyFill="1" applyBorder="1" applyAlignment="1">
      <alignment vertical="top" wrapText="1"/>
    </xf>
    <xf numFmtId="0" fontId="1" fillId="0" borderId="0" xfId="0" applyFont="1" applyAlignment="1">
      <alignment horizontal="center" vertical="top" wrapText="1"/>
    </xf>
    <xf numFmtId="0" fontId="1" fillId="0" borderId="0" xfId="0" applyFont="1" applyAlignment="1">
      <alignment vertical="top" wrapText="1"/>
    </xf>
    <xf numFmtId="3" fontId="0" fillId="7" borderId="4" xfId="0" applyNumberFormat="1" applyFill="1" applyBorder="1" applyAlignment="1">
      <alignment horizontal="center" vertical="top"/>
    </xf>
    <xf numFmtId="0" fontId="11" fillId="0" borderId="0" xfId="0" applyFont="1" applyAlignment="1">
      <alignment horizontal="left" vertical="top" wrapText="1"/>
    </xf>
    <xf numFmtId="0" fontId="1" fillId="0" borderId="11" xfId="0" applyFont="1" applyBorder="1" applyAlignment="1">
      <alignment horizontal="left" vertical="top"/>
    </xf>
    <xf numFmtId="0" fontId="0" fillId="0" borderId="13" xfId="0" applyBorder="1" applyAlignment="1">
      <alignment horizontal="left" vertical="top"/>
    </xf>
    <xf numFmtId="0" fontId="0" fillId="3" borderId="14" xfId="0" applyFill="1" applyBorder="1" applyAlignment="1">
      <alignment horizontal="left" vertical="top"/>
    </xf>
    <xf numFmtId="0" fontId="0" fillId="0" borderId="15" xfId="0" applyBorder="1" applyAlignment="1">
      <alignment horizontal="left" vertical="top"/>
    </xf>
    <xf numFmtId="0" fontId="13" fillId="0" borderId="17" xfId="0" applyFont="1" applyBorder="1" applyAlignment="1">
      <alignment horizontal="left" vertical="top" wrapText="1"/>
    </xf>
    <xf numFmtId="0" fontId="6" fillId="4" borderId="18" xfId="0" applyFont="1" applyFill="1" applyBorder="1" applyAlignment="1">
      <alignment horizontal="left" vertical="top"/>
    </xf>
    <xf numFmtId="0" fontId="7" fillId="0" borderId="17" xfId="0" applyFont="1" applyBorder="1" applyAlignment="1">
      <alignment horizontal="left" vertical="top" wrapText="1"/>
    </xf>
    <xf numFmtId="0" fontId="0" fillId="4" borderId="18" xfId="0" applyFill="1" applyBorder="1" applyAlignment="1">
      <alignment horizontal="left" vertical="top"/>
    </xf>
    <xf numFmtId="0" fontId="0" fillId="4" borderId="14" xfId="0" applyFill="1" applyBorder="1" applyAlignment="1">
      <alignment horizontal="left" vertical="top"/>
    </xf>
    <xf numFmtId="0" fontId="1" fillId="0" borderId="13" xfId="0" applyFont="1" applyBorder="1" applyAlignment="1">
      <alignment horizontal="left" vertical="top"/>
    </xf>
    <xf numFmtId="0" fontId="0" fillId="0" borderId="14" xfId="0" applyBorder="1" applyAlignment="1">
      <alignment horizontal="left" vertical="top"/>
    </xf>
    <xf numFmtId="0" fontId="0" fillId="0" borderId="19" xfId="0" applyBorder="1" applyAlignment="1">
      <alignment vertical="top"/>
    </xf>
    <xf numFmtId="0" fontId="0" fillId="0" borderId="20" xfId="0" applyBorder="1" applyAlignment="1">
      <alignment vertical="top"/>
    </xf>
    <xf numFmtId="0" fontId="12" fillId="0" borderId="21" xfId="0" applyFont="1" applyBorder="1" applyAlignment="1">
      <alignment horizontal="left" vertical="top"/>
    </xf>
    <xf numFmtId="0" fontId="7" fillId="0" borderId="22" xfId="0" applyFont="1" applyBorder="1" applyAlignment="1">
      <alignment horizontal="left" vertical="top" wrapText="1"/>
    </xf>
    <xf numFmtId="0" fontId="6" fillId="0" borderId="6" xfId="0" applyFont="1" applyBorder="1" applyAlignment="1">
      <alignment horizontal="left" vertical="top"/>
    </xf>
    <xf numFmtId="0" fontId="0" fillId="3" borderId="7" xfId="0" applyFill="1" applyBorder="1" applyAlignment="1">
      <alignment horizontal="left" vertical="top"/>
    </xf>
    <xf numFmtId="0" fontId="6" fillId="0" borderId="23" xfId="0" applyFont="1" applyBorder="1" applyAlignment="1">
      <alignment horizontal="left" vertical="top"/>
    </xf>
    <xf numFmtId="0" fontId="0" fillId="4" borderId="24" xfId="0" applyFill="1" applyBorder="1" applyAlignment="1">
      <alignment horizontal="left" vertical="top"/>
    </xf>
    <xf numFmtId="0" fontId="1" fillId="0" borderId="6" xfId="0" applyFont="1" applyBorder="1" applyAlignment="1">
      <alignment horizontal="left" vertical="top"/>
    </xf>
    <xf numFmtId="0" fontId="0" fillId="0" borderId="7" xfId="0" applyBorder="1" applyAlignment="1">
      <alignment horizontal="left" vertical="top"/>
    </xf>
    <xf numFmtId="0" fontId="0" fillId="0" borderId="4" xfId="0" applyBorder="1" applyAlignment="1">
      <alignment vertical="top"/>
    </xf>
    <xf numFmtId="0" fontId="0" fillId="0" borderId="9" xfId="0" applyBorder="1" applyAlignment="1">
      <alignment vertical="top"/>
    </xf>
    <xf numFmtId="0" fontId="0" fillId="0" borderId="5" xfId="0" applyBorder="1" applyAlignment="1">
      <alignment vertical="top"/>
    </xf>
    <xf numFmtId="15" fontId="0" fillId="0" borderId="0" xfId="0" applyNumberFormat="1" applyAlignment="1">
      <alignment vertical="top"/>
    </xf>
    <xf numFmtId="0" fontId="14" fillId="0" borderId="6" xfId="0" applyFont="1" applyBorder="1" applyAlignment="1">
      <alignment vertical="top" wrapText="1"/>
    </xf>
    <xf numFmtId="0" fontId="6" fillId="0" borderId="6" xfId="0" applyFont="1" applyBorder="1" applyAlignment="1">
      <alignment vertical="top" wrapText="1"/>
    </xf>
    <xf numFmtId="0" fontId="1" fillId="2" borderId="11" xfId="0" applyFont="1" applyFill="1" applyBorder="1" applyAlignment="1">
      <alignment vertical="top"/>
    </xf>
    <xf numFmtId="0" fontId="0" fillId="2" borderId="13" xfId="0" applyFill="1" applyBorder="1" applyAlignment="1">
      <alignment vertical="top"/>
    </xf>
    <xf numFmtId="0" fontId="1" fillId="2" borderId="13" xfId="0" applyFont="1" applyFill="1" applyBorder="1" applyAlignment="1">
      <alignment vertical="top"/>
    </xf>
    <xf numFmtId="0" fontId="1" fillId="2" borderId="15" xfId="0" applyFont="1" applyFill="1" applyBorder="1" applyAlignment="1">
      <alignment vertical="top"/>
    </xf>
    <xf numFmtId="0" fontId="6" fillId="0" borderId="8" xfId="0" applyFont="1" applyBorder="1" applyAlignment="1">
      <alignment vertical="top"/>
    </xf>
    <xf numFmtId="0" fontId="6" fillId="0" borderId="3" xfId="0" applyFont="1" applyBorder="1" applyAlignment="1">
      <alignment vertical="top"/>
    </xf>
    <xf numFmtId="0" fontId="6" fillId="0" borderId="6" xfId="0" applyFont="1" applyBorder="1" applyAlignment="1">
      <alignment vertical="top"/>
    </xf>
    <xf numFmtId="0" fontId="6" fillId="0" borderId="0" xfId="0" applyFont="1" applyAlignment="1">
      <alignment horizontal="center" vertical="top"/>
    </xf>
    <xf numFmtId="0" fontId="6" fillId="0" borderId="0" xfId="0" applyFont="1" applyAlignment="1">
      <alignment vertical="top"/>
    </xf>
    <xf numFmtId="0" fontId="6" fillId="0" borderId="7" xfId="0" applyFont="1" applyBorder="1" applyAlignment="1">
      <alignment vertical="top"/>
    </xf>
    <xf numFmtId="1" fontId="6" fillId="0" borderId="0" xfId="0" applyNumberFormat="1" applyFont="1" applyAlignment="1">
      <alignment horizontal="left" vertical="top"/>
    </xf>
    <xf numFmtId="0" fontId="6" fillId="0" borderId="4" xfId="0" applyFont="1" applyBorder="1" applyAlignment="1">
      <alignment vertical="top"/>
    </xf>
    <xf numFmtId="0" fontId="6" fillId="0" borderId="9" xfId="0" applyFont="1" applyBorder="1" applyAlignment="1">
      <alignment vertical="top"/>
    </xf>
    <xf numFmtId="0" fontId="6" fillId="0" borderId="5" xfId="0" applyFont="1" applyBorder="1" applyAlignment="1">
      <alignment vertical="top"/>
    </xf>
    <xf numFmtId="0" fontId="0" fillId="0" borderId="6" xfId="0" applyBorder="1" applyAlignment="1">
      <alignment horizontal="left" vertical="top"/>
    </xf>
    <xf numFmtId="0" fontId="1" fillId="0" borderId="0" xfId="0" applyFont="1" applyAlignment="1">
      <alignment vertical="top"/>
    </xf>
    <xf numFmtId="1" fontId="0" fillId="3" borderId="0" xfId="0" applyNumberFormat="1" applyFill="1" applyAlignment="1">
      <alignment horizontal="left" vertical="top"/>
    </xf>
    <xf numFmtId="164" fontId="0" fillId="3" borderId="0" xfId="0" applyNumberFormat="1" applyFill="1" applyAlignment="1">
      <alignment vertical="top"/>
    </xf>
    <xf numFmtId="1" fontId="0" fillId="4" borderId="0" xfId="0" applyNumberFormat="1" applyFill="1" applyAlignment="1">
      <alignment horizontal="left" vertical="top"/>
    </xf>
    <xf numFmtId="164" fontId="0" fillId="4" borderId="0" xfId="0" applyNumberFormat="1" applyFill="1" applyAlignment="1">
      <alignment vertical="top"/>
    </xf>
    <xf numFmtId="164" fontId="0" fillId="0" borderId="0" xfId="0" applyNumberFormat="1" applyAlignment="1">
      <alignment vertical="top"/>
    </xf>
    <xf numFmtId="0" fontId="0" fillId="2" borderId="22" xfId="0" applyFill="1" applyBorder="1" applyAlignment="1">
      <alignment vertical="top"/>
    </xf>
    <xf numFmtId="164" fontId="0" fillId="2" borderId="7" xfId="0" applyNumberFormat="1" applyFill="1" applyBorder="1" applyAlignment="1">
      <alignment vertical="top"/>
    </xf>
    <xf numFmtId="164" fontId="10" fillId="2" borderId="7" xfId="0" applyNumberFormat="1" applyFont="1" applyFill="1" applyBorder="1" applyAlignment="1">
      <alignment vertical="top"/>
    </xf>
    <xf numFmtId="0" fontId="0" fillId="2" borderId="7" xfId="0" applyFill="1" applyBorder="1" applyAlignment="1">
      <alignment vertical="top"/>
    </xf>
    <xf numFmtId="164" fontId="10" fillId="2" borderId="24" xfId="0" applyNumberFormat="1" applyFont="1" applyFill="1" applyBorder="1" applyAlignment="1">
      <alignment vertical="top"/>
    </xf>
    <xf numFmtId="0" fontId="0" fillId="0" borderId="8" xfId="0" applyBorder="1" applyAlignment="1">
      <alignment horizontal="center" vertical="top"/>
    </xf>
    <xf numFmtId="1" fontId="0" fillId="0" borderId="0" xfId="0" applyNumberFormat="1" applyAlignment="1">
      <alignment horizontal="left" vertical="top"/>
    </xf>
    <xf numFmtId="0" fontId="1" fillId="0" borderId="9" xfId="0" applyFont="1" applyBorder="1" applyAlignment="1">
      <alignment horizontal="left" vertical="top"/>
    </xf>
    <xf numFmtId="0" fontId="0" fillId="0" borderId="5" xfId="0" applyBorder="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 fillId="0" borderId="0" xfId="0" applyFont="1" applyAlignment="1">
      <alignment horizontal="left" vertical="top" wrapText="1"/>
    </xf>
    <xf numFmtId="0" fontId="0" fillId="0" borderId="2" xfId="0" applyBorder="1" applyAlignment="1">
      <alignment vertical="top"/>
    </xf>
    <xf numFmtId="164" fontId="0" fillId="0" borderId="3" xfId="0" applyNumberFormat="1" applyBorder="1" applyAlignment="1">
      <alignment vertical="top"/>
    </xf>
    <xf numFmtId="164" fontId="0" fillId="0" borderId="5" xfId="0" applyNumberFormat="1" applyBorder="1" applyAlignment="1">
      <alignment vertical="top"/>
    </xf>
    <xf numFmtId="0" fontId="8" fillId="0" borderId="0" xfId="0" applyFont="1" applyAlignment="1">
      <alignment horizontal="left" vertical="top"/>
    </xf>
    <xf numFmtId="164" fontId="6" fillId="2" borderId="3" xfId="0" applyNumberFormat="1" applyFont="1" applyFill="1" applyBorder="1" applyAlignment="1">
      <alignment horizontal="left" vertical="top"/>
    </xf>
    <xf numFmtId="164" fontId="10" fillId="2" borderId="5" xfId="0" applyNumberFormat="1" applyFont="1" applyFill="1" applyBorder="1" applyAlignment="1">
      <alignment horizontal="left" vertical="top"/>
    </xf>
    <xf numFmtId="164" fontId="0" fillId="2" borderId="12" xfId="0" applyNumberFormat="1" applyFill="1" applyBorder="1" applyAlignment="1">
      <alignment horizontal="left" vertical="top"/>
    </xf>
    <xf numFmtId="0" fontId="6" fillId="0" borderId="0" xfId="0" applyFont="1" applyAlignment="1">
      <alignment horizontal="left" vertical="top" wrapText="1"/>
    </xf>
    <xf numFmtId="0" fontId="17" fillId="0" borderId="0" xfId="0" applyFont="1" applyAlignment="1">
      <alignment vertical="top" wrapText="1"/>
    </xf>
    <xf numFmtId="0" fontId="0" fillId="0" borderId="2" xfId="0" applyBorder="1" applyAlignment="1">
      <alignment vertical="top" wrapText="1"/>
    </xf>
    <xf numFmtId="0" fontId="0" fillId="0" borderId="2" xfId="0" applyBorder="1" applyAlignment="1">
      <alignment horizontal="left" vertical="top" wrapText="1"/>
    </xf>
    <xf numFmtId="0" fontId="0" fillId="0" borderId="4" xfId="0" applyBorder="1" applyAlignment="1">
      <alignment horizontal="left" vertical="top"/>
    </xf>
    <xf numFmtId="164" fontId="0" fillId="8" borderId="3" xfId="0" applyNumberFormat="1" applyFill="1" applyBorder="1" applyAlignment="1">
      <alignment horizontal="left" vertical="top"/>
    </xf>
    <xf numFmtId="0" fontId="18" fillId="0" borderId="2" xfId="0" applyFont="1" applyBorder="1"/>
    <xf numFmtId="0" fontId="0" fillId="0" borderId="14" xfId="0" applyBorder="1" applyAlignment="1">
      <alignment vertical="top"/>
    </xf>
    <xf numFmtId="0" fontId="12" fillId="2" borderId="11" xfId="0" applyFont="1" applyFill="1" applyBorder="1" applyAlignment="1">
      <alignment vertical="top" wrapText="1"/>
    </xf>
    <xf numFmtId="0" fontId="0" fillId="0" borderId="11" xfId="0" applyBorder="1" applyAlignment="1">
      <alignment vertical="top"/>
    </xf>
    <xf numFmtId="0" fontId="0" fillId="0" borderId="17" xfId="0" applyBorder="1" applyAlignment="1">
      <alignment vertical="top"/>
    </xf>
    <xf numFmtId="0" fontId="0" fillId="0" borderId="12" xfId="0" applyBorder="1" applyAlignment="1">
      <alignment vertical="top"/>
    </xf>
    <xf numFmtId="0" fontId="1" fillId="7" borderId="13" xfId="0" applyFont="1" applyFill="1" applyBorder="1" applyAlignment="1">
      <alignment horizontal="left" vertical="top"/>
    </xf>
    <xf numFmtId="0" fontId="1" fillId="7" borderId="0" xfId="0" applyFont="1" applyFill="1" applyAlignment="1">
      <alignment horizontal="left" vertical="top"/>
    </xf>
    <xf numFmtId="0" fontId="0" fillId="0" borderId="13" xfId="0" applyBorder="1" applyAlignment="1">
      <alignment horizontal="left" vertical="top" wrapText="1"/>
    </xf>
    <xf numFmtId="1" fontId="0" fillId="0" borderId="25" xfId="0" applyNumberFormat="1" applyBorder="1" applyAlignment="1">
      <alignment horizontal="left" vertical="top"/>
    </xf>
    <xf numFmtId="0" fontId="0" fillId="0" borderId="15" xfId="0" applyBorder="1" applyAlignment="1">
      <alignment horizontal="center" vertical="top"/>
    </xf>
    <xf numFmtId="0" fontId="0" fillId="0" borderId="18" xfId="0" applyBorder="1" applyAlignment="1">
      <alignment horizontal="center" vertical="top"/>
    </xf>
    <xf numFmtId="0" fontId="0" fillId="0" borderId="18" xfId="0" applyBorder="1" applyAlignment="1">
      <alignment vertical="top"/>
    </xf>
    <xf numFmtId="0" fontId="0" fillId="0" borderId="16" xfId="0" applyBorder="1" applyAlignment="1">
      <alignment vertical="top"/>
    </xf>
    <xf numFmtId="0" fontId="19" fillId="0" borderId="0" xfId="0" applyFont="1" applyAlignment="1">
      <alignment vertical="top"/>
    </xf>
    <xf numFmtId="0" fontId="6" fillId="0" borderId="0" xfId="0" applyFont="1" applyAlignment="1">
      <alignment vertical="top" wrapText="1"/>
    </xf>
    <xf numFmtId="0" fontId="1" fillId="5" borderId="0" xfId="0" applyFont="1" applyFill="1" applyAlignment="1">
      <alignment horizontal="left" vertical="top"/>
    </xf>
    <xf numFmtId="0" fontId="7" fillId="0" borderId="0" xfId="0" applyFont="1" applyAlignment="1">
      <alignment horizontal="left" vertical="top" wrapText="1"/>
    </xf>
    <xf numFmtId="0" fontId="1" fillId="5" borderId="13" xfId="0" applyFont="1" applyFill="1" applyBorder="1" applyAlignment="1">
      <alignment horizontal="left" vertical="top"/>
    </xf>
    <xf numFmtId="0" fontId="7" fillId="0" borderId="14" xfId="0" applyFont="1" applyBorder="1" applyAlignment="1">
      <alignment horizontal="left" vertical="top" wrapText="1"/>
    </xf>
    <xf numFmtId="0" fontId="0" fillId="0" borderId="18" xfId="0" applyBorder="1" applyAlignment="1">
      <alignment horizontal="left" vertical="top"/>
    </xf>
    <xf numFmtId="1" fontId="0" fillId="0" borderId="18" xfId="0" applyNumberFormat="1" applyBorder="1" applyAlignment="1">
      <alignment horizontal="left" vertical="top"/>
    </xf>
    <xf numFmtId="1" fontId="0" fillId="0" borderId="16" xfId="0" applyNumberFormat="1" applyBorder="1" applyAlignment="1">
      <alignment horizontal="left" vertical="top"/>
    </xf>
    <xf numFmtId="0" fontId="6" fillId="0" borderId="0" xfId="0" applyFont="1" applyAlignment="1">
      <alignment horizontal="left" vertical="top"/>
    </xf>
    <xf numFmtId="0" fontId="19" fillId="0" borderId="0" xfId="0" applyFont="1" applyAlignment="1">
      <alignment horizontal="left" vertical="top"/>
    </xf>
    <xf numFmtId="164" fontId="6" fillId="0" borderId="0" xfId="0" applyNumberFormat="1" applyFont="1" applyAlignment="1">
      <alignment vertical="top"/>
    </xf>
    <xf numFmtId="164" fontId="0" fillId="0" borderId="0" xfId="0" applyNumberFormat="1" applyAlignment="1">
      <alignment horizontal="left" vertical="top"/>
    </xf>
    <xf numFmtId="164" fontId="0" fillId="0" borderId="5" xfId="0" applyNumberFormat="1" applyBorder="1" applyAlignment="1">
      <alignment horizontal="left" vertical="top"/>
    </xf>
    <xf numFmtId="164" fontId="0" fillId="2" borderId="7" xfId="0" applyNumberFormat="1" applyFill="1" applyBorder="1" applyAlignment="1">
      <alignment horizontal="left" vertical="top"/>
    </xf>
    <xf numFmtId="164" fontId="6" fillId="2" borderId="7" xfId="0" applyNumberFormat="1" applyFont="1" applyFill="1" applyBorder="1" applyAlignment="1">
      <alignment horizontal="left" vertical="top"/>
    </xf>
    <xf numFmtId="0" fontId="1" fillId="2" borderId="15" xfId="0" applyFont="1" applyFill="1" applyBorder="1" applyAlignment="1">
      <alignment vertical="top" wrapText="1"/>
    </xf>
    <xf numFmtId="0" fontId="20" fillId="2" borderId="2" xfId="0" applyFont="1" applyFill="1" applyBorder="1"/>
    <xf numFmtId="0" fontId="0" fillId="2" borderId="3" xfId="0" applyFill="1" applyBorder="1" applyAlignment="1">
      <alignmen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18" fillId="2" borderId="2" xfId="0" applyFont="1" applyFill="1" applyBorder="1"/>
    <xf numFmtId="0" fontId="0" fillId="0" borderId="13" xfId="0" applyBorder="1" applyAlignment="1">
      <alignment vertical="top"/>
    </xf>
    <xf numFmtId="0" fontId="0" fillId="0" borderId="26" xfId="0" applyBorder="1" applyAlignment="1">
      <alignment vertical="top"/>
    </xf>
    <xf numFmtId="0" fontId="6" fillId="6" borderId="0" xfId="0" applyFont="1" applyFill="1" applyAlignment="1">
      <alignment horizontal="left" vertical="top" wrapText="1"/>
    </xf>
    <xf numFmtId="0" fontId="21" fillId="0" borderId="0" xfId="0" applyFont="1"/>
    <xf numFmtId="0" fontId="1" fillId="0" borderId="2" xfId="0" applyFont="1" applyBorder="1" applyAlignment="1">
      <alignment horizontal="center" vertical="top"/>
    </xf>
    <xf numFmtId="0" fontId="1" fillId="0" borderId="8" xfId="0" applyFont="1" applyBorder="1" applyAlignment="1">
      <alignment horizontal="center" vertical="top"/>
    </xf>
    <xf numFmtId="0" fontId="1" fillId="0" borderId="3" xfId="0" applyFont="1" applyBorder="1" applyAlignment="1">
      <alignment horizontal="center" vertical="top"/>
    </xf>
    <xf numFmtId="0" fontId="1" fillId="6" borderId="2" xfId="0" applyFont="1" applyFill="1" applyBorder="1" applyAlignment="1">
      <alignment horizontal="center" vertical="top"/>
    </xf>
    <xf numFmtId="0" fontId="1" fillId="6" borderId="3" xfId="0" applyFont="1" applyFill="1" applyBorder="1" applyAlignment="1">
      <alignment horizontal="center" vertical="top"/>
    </xf>
    <xf numFmtId="0" fontId="1"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18</xdr:row>
      <xdr:rowOff>0</xdr:rowOff>
    </xdr:from>
    <xdr:to>
      <xdr:col>7</xdr:col>
      <xdr:colOff>2066925</xdr:colOff>
      <xdr:row>18</xdr:row>
      <xdr:rowOff>657225</xdr:rowOff>
    </xdr:to>
    <xdr:pic>
      <xdr:nvPicPr>
        <xdr:cNvPr id="2" name="Picture 1">
          <a:extLst>
            <a:ext uri="{FF2B5EF4-FFF2-40B4-BE49-F238E27FC236}">
              <a16:creationId xmlns:a16="http://schemas.microsoft.com/office/drawing/2014/main" id="{A0295BFC-25C9-553E-26B2-2C00AC6DD37A}"/>
            </a:ext>
          </a:extLst>
        </xdr:cNvPr>
        <xdr:cNvPicPr>
          <a:picLocks noChangeAspect="1"/>
        </xdr:cNvPicPr>
      </xdr:nvPicPr>
      <xdr:blipFill>
        <a:blip xmlns:r="http://schemas.openxmlformats.org/officeDocument/2006/relationships" r:embed="rId1"/>
        <a:stretch>
          <a:fillRect/>
        </a:stretch>
      </xdr:blipFill>
      <xdr:spPr>
        <a:xfrm>
          <a:off x="15401925" y="6210300"/>
          <a:ext cx="4572000" cy="657225"/>
        </a:xfrm>
        <a:prstGeom prst="rect">
          <a:avLst/>
        </a:prstGeom>
      </xdr:spPr>
    </xdr:pic>
    <xdr:clientData/>
  </xdr:twoCellAnchor>
  <xdr:twoCellAnchor>
    <xdr:from>
      <xdr:col>0</xdr:col>
      <xdr:colOff>914400</xdr:colOff>
      <xdr:row>3</xdr:row>
      <xdr:rowOff>95250</xdr:rowOff>
    </xdr:from>
    <xdr:to>
      <xdr:col>3</xdr:col>
      <xdr:colOff>152400</xdr:colOff>
      <xdr:row>9</xdr:row>
      <xdr:rowOff>19050</xdr:rowOff>
    </xdr:to>
    <xdr:sp macro="" textlink="">
      <xdr:nvSpPr>
        <xdr:cNvPr id="3" name="Textruta 2">
          <a:extLst>
            <a:ext uri="{FF2B5EF4-FFF2-40B4-BE49-F238E27FC236}">
              <a16:creationId xmlns:a16="http://schemas.microsoft.com/office/drawing/2014/main" id="{FEBAADEB-C539-4450-98AA-C01A04D98C32}"/>
            </a:ext>
            <a:ext uri="{147F2762-F138-4A5C-976F-8EAC2B608ADB}">
              <a16:predDERef xmlns:a16="http://schemas.microsoft.com/office/drawing/2014/main" pred="{A0295BFC-25C9-553E-26B2-2C00AC6DD37A}"/>
            </a:ext>
          </a:extLst>
        </xdr:cNvPr>
        <xdr:cNvSpPr txBox="1"/>
      </xdr:nvSpPr>
      <xdr:spPr>
        <a:xfrm>
          <a:off x="914400" y="885825"/>
          <a:ext cx="5238750" cy="1066800"/>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a:latin typeface="+mn-lt"/>
              <a:ea typeface="+mn-lt"/>
              <a:cs typeface="+mn-lt"/>
            </a:rPr>
            <a:t>The aim of this model is to simulate costs for a joint master</a:t>
          </a:r>
          <a:r>
            <a:rPr lang="en-US" sz="1100" b="0" i="0" u="none" strike="noStrike">
              <a:solidFill>
                <a:srgbClr val="000000"/>
              </a:solidFill>
              <a:latin typeface="Aptos Narrow" panose="020B0004020202020204" pitchFamily="34" charset="0"/>
            </a:rPr>
            <a:t>'s</a:t>
          </a:r>
          <a:r>
            <a:rPr lang="en-US" sz="1100">
              <a:latin typeface="+mn-lt"/>
              <a:ea typeface="+mn-lt"/>
              <a:cs typeface="+mn-lt"/>
            </a:rPr>
            <a:t> programme. The model provides figures for the two most common mobility schemes: the</a:t>
          </a:r>
          <a:r>
            <a:rPr lang="en-US" sz="1100" b="1">
              <a:latin typeface="+mn-lt"/>
              <a:ea typeface="+mn-lt"/>
              <a:cs typeface="+mn-lt"/>
            </a:rPr>
            <a:t> Triangle/square mobility scheme </a:t>
          </a:r>
          <a:r>
            <a:rPr lang="en-US" sz="1100">
              <a:latin typeface="+mn-lt"/>
              <a:ea typeface="+mn-lt"/>
              <a:cs typeface="+mn-lt"/>
            </a:rPr>
            <a:t>where the whole cohort studies and moves together from one university to the other, and the </a:t>
          </a:r>
          <a:r>
            <a:rPr lang="en-US" sz="1100" b="1">
              <a:latin typeface="+mn-lt"/>
              <a:ea typeface="+mn-lt"/>
              <a:cs typeface="+mn-lt"/>
            </a:rPr>
            <a:t>Fork mobility scheme</a:t>
          </a:r>
          <a:r>
            <a:rPr lang="en-US" sz="1100">
              <a:latin typeface="+mn-lt"/>
              <a:ea typeface="+mn-lt"/>
              <a:cs typeface="+mn-lt"/>
            </a:rPr>
            <a:t> where the whole cohort start the studies at one nervosity and split up to the partner universities for the second year. </a:t>
          </a:r>
        </a:p>
      </xdr:txBody>
    </xdr:sp>
    <xdr:clientData/>
  </xdr:twoCellAnchor>
  <xdr:twoCellAnchor editAs="oneCell">
    <xdr:from>
      <xdr:col>3</xdr:col>
      <xdr:colOff>2400300</xdr:colOff>
      <xdr:row>1</xdr:row>
      <xdr:rowOff>133350</xdr:rowOff>
    </xdr:from>
    <xdr:to>
      <xdr:col>4</xdr:col>
      <xdr:colOff>2695575</xdr:colOff>
      <xdr:row>9</xdr:row>
      <xdr:rowOff>19050</xdr:rowOff>
    </xdr:to>
    <xdr:pic>
      <xdr:nvPicPr>
        <xdr:cNvPr id="4" name="Bild 3" title="Unite logo">
          <a:extLst>
            <a:ext uri="{FF2B5EF4-FFF2-40B4-BE49-F238E27FC236}">
              <a16:creationId xmlns:a16="http://schemas.microsoft.com/office/drawing/2014/main" id="{F1B19D51-BD9A-490B-AE8E-B056CD08EFAB}"/>
            </a:ext>
            <a:ext uri="{147F2762-F138-4A5C-976F-8EAC2B608ADB}">
              <a16:predDERef xmlns:a16="http://schemas.microsoft.com/office/drawing/2014/main" pred="{FEBAADEB-C539-4450-98AA-C01A04D98C32}"/>
            </a:ext>
          </a:extLst>
        </xdr:cNvPr>
        <xdr:cNvPicPr>
          <a:picLocks noChangeAspect="1"/>
        </xdr:cNvPicPr>
      </xdr:nvPicPr>
      <xdr:blipFill>
        <a:blip xmlns:r="http://schemas.openxmlformats.org/officeDocument/2006/relationships" r:embed="rId2"/>
        <a:stretch>
          <a:fillRect/>
        </a:stretch>
      </xdr:blipFill>
      <xdr:spPr>
        <a:xfrm>
          <a:off x="8401050" y="314325"/>
          <a:ext cx="2800350" cy="1457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joint-edu-offerings.unite-university.eu/joint-programmes-filte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joint-edu-offerings.unite-university.eu/joint-programmes-fil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B3C11-58DB-43E2-A01F-038FBA5CCFA3}">
  <dimension ref="A1:F22"/>
  <sheetViews>
    <sheetView tabSelected="1" workbookViewId="0">
      <pane ySplit="14" topLeftCell="A20" activePane="bottomLeft" state="frozen"/>
      <selection pane="bottomLeft" activeCell="D11" sqref="D11"/>
    </sheetView>
  </sheetViews>
  <sheetFormatPr defaultColWidth="37.5703125" defaultRowHeight="14.45"/>
  <cols>
    <col min="1" max="1" width="14.85546875" style="4" customWidth="1"/>
    <col min="2" max="2" width="37.5703125" style="7"/>
    <col min="3" max="4" width="37.5703125" style="4"/>
    <col min="5" max="5" width="42.85546875" style="7" customWidth="1"/>
    <col min="6" max="6" width="60.5703125" style="7" customWidth="1"/>
    <col min="7" max="16384" width="37.5703125" style="4"/>
  </cols>
  <sheetData>
    <row r="1" spans="1:6">
      <c r="A1" s="117"/>
    </row>
    <row r="2" spans="1:6" ht="18.75">
      <c r="A2" s="172" t="s">
        <v>0</v>
      </c>
    </row>
    <row r="3" spans="1:6" ht="15"/>
    <row r="4" spans="1:6" ht="15"/>
    <row r="5" spans="1:6" ht="15"/>
    <row r="6" spans="1:6" ht="15"/>
    <row r="7" spans="1:6" ht="15"/>
    <row r="8" spans="1:6" ht="15"/>
    <row r="9" spans="1:6" ht="15"/>
    <row r="10" spans="1:6" ht="15"/>
    <row r="11" spans="1:6" ht="15">
      <c r="A11" s="117" t="s">
        <v>1</v>
      </c>
    </row>
    <row r="12" spans="1:6" ht="15"/>
    <row r="13" spans="1:6">
      <c r="A13" s="5" t="s">
        <v>2</v>
      </c>
    </row>
    <row r="14" spans="1:6" ht="15">
      <c r="B14" s="119" t="s">
        <v>3</v>
      </c>
      <c r="C14" s="5" t="s">
        <v>4</v>
      </c>
      <c r="D14" s="5" t="s">
        <v>5</v>
      </c>
      <c r="E14" s="119" t="s">
        <v>6</v>
      </c>
      <c r="F14" s="119" t="s">
        <v>7</v>
      </c>
    </row>
    <row r="15" spans="1:6" ht="64.5" customHeight="1">
      <c r="A15" s="4" t="s">
        <v>8</v>
      </c>
      <c r="B15" s="7" t="s">
        <v>9</v>
      </c>
      <c r="C15" s="4" t="s">
        <v>10</v>
      </c>
      <c r="E15" s="7" t="s">
        <v>11</v>
      </c>
    </row>
    <row r="16" spans="1:6" ht="29.1">
      <c r="A16" s="4" t="s">
        <v>12</v>
      </c>
      <c r="B16" s="7" t="s">
        <v>13</v>
      </c>
      <c r="C16" s="4" t="s">
        <v>14</v>
      </c>
      <c r="F16" s="7" t="s">
        <v>15</v>
      </c>
    </row>
    <row r="17" spans="1:6" ht="229.5" customHeight="1">
      <c r="A17" s="4" t="s">
        <v>16</v>
      </c>
      <c r="B17" s="7" t="s">
        <v>17</v>
      </c>
      <c r="C17" s="4" t="s">
        <v>18</v>
      </c>
      <c r="E17" s="118" t="s">
        <v>19</v>
      </c>
      <c r="F17" s="118" t="s">
        <v>20</v>
      </c>
    </row>
    <row r="18" spans="1:6" ht="120.75" customHeight="1">
      <c r="A18" s="4" t="s">
        <v>21</v>
      </c>
      <c r="B18" s="7" t="s">
        <v>22</v>
      </c>
      <c r="C18" s="4" t="s">
        <v>23</v>
      </c>
      <c r="E18" s="7" t="s">
        <v>24</v>
      </c>
      <c r="F18" s="7" t="s">
        <v>25</v>
      </c>
    </row>
    <row r="19" spans="1:6" ht="121.5" customHeight="1">
      <c r="A19" s="4" t="s">
        <v>26</v>
      </c>
      <c r="B19" s="7" t="s">
        <v>27</v>
      </c>
      <c r="C19" s="7" t="s">
        <v>28</v>
      </c>
      <c r="D19" s="127" t="s">
        <v>29</v>
      </c>
      <c r="E19" s="7" t="s">
        <v>30</v>
      </c>
      <c r="F19" s="7" t="s">
        <v>31</v>
      </c>
    </row>
    <row r="20" spans="1:6" ht="288.75" customHeight="1">
      <c r="A20" s="4" t="s">
        <v>32</v>
      </c>
      <c r="B20" s="7" t="s">
        <v>33</v>
      </c>
      <c r="C20" s="118" t="s">
        <v>34</v>
      </c>
      <c r="D20" s="171" t="s">
        <v>35</v>
      </c>
      <c r="E20" s="7" t="s">
        <v>36</v>
      </c>
      <c r="F20" s="7" t="s">
        <v>37</v>
      </c>
    </row>
    <row r="21" spans="1:6" ht="130.5">
      <c r="A21" s="4" t="s">
        <v>38</v>
      </c>
      <c r="B21" s="128" t="s">
        <v>39</v>
      </c>
      <c r="C21" s="118" t="s">
        <v>40</v>
      </c>
      <c r="D21" s="7" t="s">
        <v>41</v>
      </c>
    </row>
    <row r="22" spans="1:6" 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2"/>
  <sheetViews>
    <sheetView topLeftCell="A12" workbookViewId="0">
      <selection activeCell="B22" sqref="B22"/>
    </sheetView>
  </sheetViews>
  <sheetFormatPr defaultColWidth="9.140625" defaultRowHeight="14.45"/>
  <cols>
    <col min="1" max="1" width="9.140625" style="1"/>
    <col min="2" max="2" width="13.5703125" style="1" customWidth="1"/>
    <col min="3" max="3" width="15" style="1" customWidth="1"/>
    <col min="4" max="4" width="11.42578125" style="1" customWidth="1"/>
    <col min="5" max="5" width="17" style="1" customWidth="1"/>
    <col min="6" max="6" width="12.28515625" style="1" customWidth="1"/>
    <col min="7" max="7" width="14.85546875" style="1" customWidth="1"/>
    <col min="8" max="8" width="14.7109375" style="1" customWidth="1"/>
    <col min="9" max="9" width="15.7109375" style="1" customWidth="1"/>
    <col min="10" max="10" width="18.140625" style="1" customWidth="1"/>
    <col min="11" max="11" width="18" style="1" customWidth="1"/>
    <col min="12" max="12" width="14.5703125" style="1" customWidth="1"/>
    <col min="13" max="13" width="16.42578125" style="1" customWidth="1"/>
    <col min="14" max="14" width="10.5703125" style="1" bestFit="1" customWidth="1"/>
    <col min="15" max="15" width="15.28515625" style="1" customWidth="1"/>
    <col min="16" max="17" width="9.140625" style="1"/>
    <col min="18" max="18" width="19.28515625" style="1" customWidth="1"/>
    <col min="19" max="19" width="12" style="1" customWidth="1"/>
    <col min="20" max="16384" width="9.140625" style="1"/>
  </cols>
  <sheetData>
    <row r="1" spans="2:14" ht="18.600000000000001">
      <c r="B1" s="29" t="s">
        <v>42</v>
      </c>
      <c r="C1" s="30"/>
      <c r="D1" s="30"/>
      <c r="E1" s="30"/>
    </row>
    <row r="2" spans="2:14" ht="15.6">
      <c r="B2" s="31" t="s">
        <v>43</v>
      </c>
      <c r="J2" s="1" t="s">
        <v>44</v>
      </c>
    </row>
    <row r="3" spans="2:14">
      <c r="J3" s="40" t="s">
        <v>45</v>
      </c>
      <c r="K3" s="40"/>
      <c r="L3" s="40"/>
    </row>
    <row r="5" spans="2:14" ht="29.1">
      <c r="B5" s="2" t="s">
        <v>46</v>
      </c>
      <c r="C5" s="32">
        <v>60</v>
      </c>
      <c r="D5" s="1" t="s">
        <v>47</v>
      </c>
      <c r="E5" s="33">
        <v>20</v>
      </c>
      <c r="F5" s="1" t="s">
        <v>48</v>
      </c>
      <c r="G5" s="34">
        <v>40</v>
      </c>
      <c r="I5" s="129" t="s">
        <v>49</v>
      </c>
      <c r="J5" s="132">
        <f>C11+E11+G11+I11+K11+N11</f>
        <v>4153.3333333333339</v>
      </c>
    </row>
    <row r="6" spans="2:14">
      <c r="B6" s="2" t="s">
        <v>50</v>
      </c>
      <c r="C6" s="3">
        <v>4</v>
      </c>
      <c r="I6" s="81" t="s">
        <v>51</v>
      </c>
      <c r="J6" s="160">
        <f>J5*C5</f>
        <v>249200.00000000003</v>
      </c>
    </row>
    <row r="7" spans="2:14">
      <c r="B7" s="2"/>
      <c r="C7" s="3"/>
    </row>
    <row r="9" spans="2:14">
      <c r="B9" s="173" t="s">
        <v>52</v>
      </c>
      <c r="C9" s="174"/>
      <c r="D9" s="176" t="s">
        <v>53</v>
      </c>
      <c r="E9" s="177"/>
      <c r="F9" s="174" t="s">
        <v>54</v>
      </c>
      <c r="G9" s="174"/>
      <c r="H9" s="173" t="s">
        <v>55</v>
      </c>
      <c r="I9" s="174"/>
      <c r="J9" s="173" t="s">
        <v>56</v>
      </c>
      <c r="K9" s="174"/>
      <c r="L9" s="173" t="s">
        <v>57</v>
      </c>
      <c r="M9" s="174"/>
      <c r="N9" s="175"/>
    </row>
    <row r="10" spans="2:14" ht="72.599999999999994">
      <c r="B10" s="17" t="s">
        <v>58</v>
      </c>
      <c r="C10" s="1" t="s">
        <v>59</v>
      </c>
      <c r="D10" s="35" t="s">
        <v>60</v>
      </c>
      <c r="E10" s="36" t="s">
        <v>61</v>
      </c>
      <c r="F10" s="1" t="s">
        <v>62</v>
      </c>
      <c r="G10" s="2" t="s">
        <v>63</v>
      </c>
      <c r="H10" s="17" t="s">
        <v>64</v>
      </c>
      <c r="I10" s="1" t="s">
        <v>59</v>
      </c>
      <c r="J10" s="86" t="s">
        <v>65</v>
      </c>
      <c r="K10" s="1" t="s">
        <v>59</v>
      </c>
      <c r="L10" s="28" t="s">
        <v>66</v>
      </c>
      <c r="M10" s="2" t="s">
        <v>67</v>
      </c>
      <c r="N10" s="26" t="s">
        <v>59</v>
      </c>
    </row>
    <row r="11" spans="2:14" s="3" customFormat="1">
      <c r="B11" s="38">
        <v>13000</v>
      </c>
      <c r="C11" s="52">
        <f>B11/C5</f>
        <v>216.66666666666666</v>
      </c>
      <c r="D11" s="38">
        <v>1.5</v>
      </c>
      <c r="E11" s="37">
        <f>D11*365*2</f>
        <v>1095</v>
      </c>
      <c r="F11" s="39">
        <v>2</v>
      </c>
      <c r="G11" s="27">
        <f>1000*F11</f>
        <v>2000</v>
      </c>
      <c r="H11" s="38">
        <v>500</v>
      </c>
      <c r="I11" s="52">
        <f>H11/C5</f>
        <v>8.3333333333333339</v>
      </c>
      <c r="J11" s="58">
        <v>30000</v>
      </c>
      <c r="K11" s="52">
        <f>J11/C5</f>
        <v>500</v>
      </c>
      <c r="L11" s="38">
        <f>(C6*2)+2</f>
        <v>10</v>
      </c>
      <c r="M11" s="22">
        <f>L11*1000*2</f>
        <v>20000</v>
      </c>
      <c r="N11" s="53">
        <f>M11/C5</f>
        <v>333.33333333333331</v>
      </c>
    </row>
    <row r="12" spans="2:14" s="3" customFormat="1" ht="19.5" customHeight="1">
      <c r="J12" s="59"/>
    </row>
    <row r="13" spans="2:14" s="3" customFormat="1"/>
    <row r="14" spans="2:14" ht="18.600000000000001">
      <c r="H14" s="50" t="s">
        <v>68</v>
      </c>
      <c r="M14" s="120" t="s">
        <v>69</v>
      </c>
      <c r="N14" s="121">
        <f>I21+K21+M21+O21</f>
        <v>560200</v>
      </c>
    </row>
    <row r="15" spans="2:14">
      <c r="B15" s="1" t="s">
        <v>70</v>
      </c>
      <c r="M15" s="81" t="s">
        <v>71</v>
      </c>
      <c r="N15" s="122">
        <f>N14/C5</f>
        <v>9336.6666666666661</v>
      </c>
    </row>
    <row r="16" spans="2:14">
      <c r="B16" s="11" t="s">
        <v>72</v>
      </c>
      <c r="C16" s="174"/>
      <c r="D16" s="174"/>
      <c r="E16" s="12"/>
      <c r="F16" s="13"/>
      <c r="H16" s="1" t="s">
        <v>73</v>
      </c>
    </row>
    <row r="17" spans="2:19" ht="29.1">
      <c r="B17" s="14"/>
      <c r="C17" s="56" t="s">
        <v>74</v>
      </c>
      <c r="D17" s="15" t="s">
        <v>75</v>
      </c>
      <c r="E17" s="57" t="s">
        <v>76</v>
      </c>
      <c r="F17" s="16" t="s">
        <v>77</v>
      </c>
      <c r="H17" s="136" t="s">
        <v>78</v>
      </c>
      <c r="I17" s="137" t="s">
        <v>79</v>
      </c>
      <c r="J17" s="137" t="s">
        <v>80</v>
      </c>
      <c r="K17" s="137" t="s">
        <v>79</v>
      </c>
      <c r="L17" s="137" t="s">
        <v>81</v>
      </c>
      <c r="M17" s="137" t="s">
        <v>79</v>
      </c>
      <c r="N17" s="137" t="s">
        <v>82</v>
      </c>
      <c r="O17" s="138" t="s">
        <v>79</v>
      </c>
    </row>
    <row r="18" spans="2:19" ht="30.75" customHeight="1">
      <c r="B18" s="17" t="s">
        <v>83</v>
      </c>
      <c r="C18" s="3">
        <v>0</v>
      </c>
      <c r="D18" s="18">
        <v>20</v>
      </c>
      <c r="E18" s="3">
        <v>8500</v>
      </c>
      <c r="F18" s="19">
        <v>40</v>
      </c>
      <c r="H18" s="151" t="s">
        <v>83</v>
      </c>
      <c r="I18" s="150" t="s">
        <v>84</v>
      </c>
      <c r="J18" s="149" t="s">
        <v>85</v>
      </c>
      <c r="K18" s="150" t="s">
        <v>86</v>
      </c>
      <c r="L18" s="149" t="s">
        <v>87</v>
      </c>
      <c r="M18" s="150" t="s">
        <v>88</v>
      </c>
      <c r="N18" s="149" t="s">
        <v>89</v>
      </c>
      <c r="O18" s="152" t="s">
        <v>90</v>
      </c>
    </row>
    <row r="19" spans="2:19" ht="17.25" customHeight="1">
      <c r="B19" s="17" t="s">
        <v>91</v>
      </c>
      <c r="C19" s="3">
        <v>360</v>
      </c>
      <c r="D19" s="18"/>
      <c r="E19" s="20">
        <v>2000</v>
      </c>
      <c r="F19" s="19"/>
      <c r="H19" s="61" t="s">
        <v>92</v>
      </c>
      <c r="I19" s="48">
        <f>D18*C18</f>
        <v>0</v>
      </c>
      <c r="J19" s="4" t="s">
        <v>92</v>
      </c>
      <c r="K19" s="48">
        <f>C23*D23</f>
        <v>0</v>
      </c>
      <c r="L19" s="4" t="s">
        <v>92</v>
      </c>
      <c r="M19" s="48">
        <f>C26*D26</f>
        <v>200</v>
      </c>
      <c r="N19" s="4" t="s">
        <v>92</v>
      </c>
      <c r="O19" s="62">
        <f>C21*D21</f>
        <v>30000</v>
      </c>
    </row>
    <row r="20" spans="2:19">
      <c r="B20" s="17" t="s">
        <v>93</v>
      </c>
      <c r="C20" s="3">
        <v>0</v>
      </c>
      <c r="D20" s="18"/>
      <c r="E20" s="20">
        <v>8500</v>
      </c>
      <c r="F20" s="19"/>
      <c r="H20" s="61" t="s">
        <v>48</v>
      </c>
      <c r="I20" s="47">
        <f>E18*F18</f>
        <v>340000</v>
      </c>
      <c r="J20" s="4" t="s">
        <v>48</v>
      </c>
      <c r="K20" s="47">
        <f>E23*F23</f>
        <v>30000</v>
      </c>
      <c r="L20" s="4" t="s">
        <v>48</v>
      </c>
      <c r="M20" s="47">
        <f>E26*F26</f>
        <v>80000</v>
      </c>
      <c r="N20" s="4" t="s">
        <v>48</v>
      </c>
      <c r="O20" s="68">
        <f>E21*F21</f>
        <v>80000</v>
      </c>
    </row>
    <row r="21" spans="2:19">
      <c r="B21" s="17" t="s">
        <v>94</v>
      </c>
      <c r="C21" s="3">
        <v>1500</v>
      </c>
      <c r="D21" s="18">
        <v>20</v>
      </c>
      <c r="E21" s="3">
        <v>2000</v>
      </c>
      <c r="F21" s="19">
        <v>40</v>
      </c>
      <c r="H21" s="69" t="s">
        <v>58</v>
      </c>
      <c r="I21" s="4">
        <f>SUM(I19:I20)</f>
        <v>340000</v>
      </c>
      <c r="J21" s="4" t="s">
        <v>58</v>
      </c>
      <c r="K21" s="4">
        <f>K19+K20</f>
        <v>30000</v>
      </c>
      <c r="L21" s="4" t="s">
        <v>58</v>
      </c>
      <c r="M21" s="4">
        <f>SUM(M19:M20)</f>
        <v>80200</v>
      </c>
      <c r="N21" s="4" t="s">
        <v>58</v>
      </c>
      <c r="O21" s="70">
        <f>SUM(O19:O20)</f>
        <v>110000</v>
      </c>
    </row>
    <row r="22" spans="2:19">
      <c r="B22" s="17" t="s">
        <v>95</v>
      </c>
      <c r="C22" s="3">
        <v>175</v>
      </c>
      <c r="D22" s="18"/>
      <c r="E22" s="3">
        <v>175</v>
      </c>
      <c r="F22" s="19"/>
      <c r="H22" s="63" t="s">
        <v>59</v>
      </c>
      <c r="I22" s="153">
        <f>I21/C5</f>
        <v>5666.666666666667</v>
      </c>
      <c r="J22" s="153" t="s">
        <v>59</v>
      </c>
      <c r="K22" s="154">
        <f>K21/C5</f>
        <v>500</v>
      </c>
      <c r="L22" s="153" t="s">
        <v>59</v>
      </c>
      <c r="M22" s="154">
        <f>M21/C5</f>
        <v>1336.6666666666667</v>
      </c>
      <c r="N22" s="153" t="s">
        <v>59</v>
      </c>
      <c r="O22" s="155">
        <f>O21/C5</f>
        <v>1833.3333333333333</v>
      </c>
    </row>
    <row r="23" spans="2:19">
      <c r="B23" s="17" t="s">
        <v>85</v>
      </c>
      <c r="C23" s="3">
        <v>0</v>
      </c>
      <c r="D23" s="18">
        <v>20</v>
      </c>
      <c r="E23" s="3">
        <v>750</v>
      </c>
      <c r="F23" s="19">
        <v>40</v>
      </c>
      <c r="H23" s="3"/>
      <c r="I23" s="3"/>
      <c r="J23" s="3"/>
      <c r="K23" s="3"/>
    </row>
    <row r="24" spans="2:19">
      <c r="B24" s="17" t="s">
        <v>96</v>
      </c>
      <c r="C24" s="3">
        <v>350</v>
      </c>
      <c r="D24" s="18"/>
      <c r="E24" s="3">
        <v>3500</v>
      </c>
      <c r="F24" s="19"/>
    </row>
    <row r="25" spans="2:19">
      <c r="B25" s="17" t="s">
        <v>97</v>
      </c>
      <c r="C25" s="3">
        <v>1500</v>
      </c>
      <c r="D25" s="18"/>
      <c r="E25" s="3">
        <v>3165</v>
      </c>
      <c r="F25" s="19"/>
      <c r="H25" s="133" t="s">
        <v>98</v>
      </c>
      <c r="I25" s="91"/>
      <c r="J25" s="91"/>
      <c r="K25" s="91"/>
      <c r="L25" s="91"/>
      <c r="M25" s="91"/>
      <c r="N25" s="91"/>
      <c r="O25" s="92"/>
      <c r="R25" s="4"/>
    </row>
    <row r="26" spans="2:19">
      <c r="B26" s="21" t="s">
        <v>99</v>
      </c>
      <c r="C26" s="22">
        <v>10</v>
      </c>
      <c r="D26" s="23">
        <v>20</v>
      </c>
      <c r="E26" s="22">
        <v>2000</v>
      </c>
      <c r="F26" s="24">
        <v>40</v>
      </c>
      <c r="H26" s="93"/>
      <c r="I26" s="94"/>
      <c r="J26" s="94"/>
      <c r="K26" s="94"/>
      <c r="L26" s="95"/>
      <c r="M26" s="95"/>
      <c r="N26" s="95"/>
      <c r="O26" s="96"/>
      <c r="R26" s="4"/>
    </row>
    <row r="27" spans="2:19" ht="29.1">
      <c r="C27" s="3"/>
      <c r="D27" s="3"/>
      <c r="E27" s="3"/>
      <c r="F27" s="3"/>
      <c r="H27" s="86" t="s">
        <v>100</v>
      </c>
      <c r="I27" s="97">
        <f>I22+K22+M22+O22</f>
        <v>9336.6666666666679</v>
      </c>
      <c r="J27" s="148" t="s">
        <v>49</v>
      </c>
      <c r="K27" s="97">
        <f>J5</f>
        <v>4153.3333333333339</v>
      </c>
      <c r="O27" s="135" t="s">
        <v>101</v>
      </c>
      <c r="P27" s="124">
        <f>I27+K27</f>
        <v>13490.000000000002</v>
      </c>
      <c r="R27" s="157" t="s">
        <v>102</v>
      </c>
      <c r="S27" s="158">
        <f>N14+J6</f>
        <v>809400</v>
      </c>
    </row>
    <row r="28" spans="2:19">
      <c r="H28" s="93" t="s">
        <v>103</v>
      </c>
      <c r="I28" s="97">
        <f>I27/2</f>
        <v>4668.3333333333339</v>
      </c>
      <c r="J28" s="95" t="s">
        <v>104</v>
      </c>
      <c r="K28" s="97">
        <f>K27/2</f>
        <v>2076.666666666667</v>
      </c>
      <c r="O28" s="90" t="s">
        <v>103</v>
      </c>
      <c r="P28" s="125">
        <f>P27/2</f>
        <v>6745.0000000000009</v>
      </c>
      <c r="R28" s="156" t="s">
        <v>105</v>
      </c>
      <c r="S28" s="158">
        <f>P27*C5</f>
        <v>809400.00000000012</v>
      </c>
    </row>
    <row r="29" spans="2:19">
      <c r="B29" s="30" t="s">
        <v>106</v>
      </c>
      <c r="C29" s="30"/>
      <c r="D29" s="1" t="s">
        <v>107</v>
      </c>
      <c r="H29" s="98"/>
      <c r="I29" s="99"/>
      <c r="J29" s="99"/>
      <c r="K29" s="99"/>
      <c r="L29" s="99"/>
      <c r="M29" s="99"/>
      <c r="N29" s="99"/>
      <c r="O29" s="100"/>
      <c r="R29" s="4"/>
    </row>
    <row r="30" spans="2:19">
      <c r="R30" s="4"/>
    </row>
    <row r="31" spans="2:19">
      <c r="B31" s="30" t="s">
        <v>108</v>
      </c>
      <c r="C31" s="30"/>
      <c r="D31" s="1" t="s">
        <v>91</v>
      </c>
      <c r="H31" s="133" t="s">
        <v>109</v>
      </c>
      <c r="I31" s="12"/>
      <c r="J31" s="12"/>
      <c r="K31" s="12"/>
      <c r="L31" s="12"/>
      <c r="M31" s="12"/>
      <c r="N31" s="12"/>
      <c r="O31" s="13"/>
      <c r="R31" s="4"/>
    </row>
    <row r="32" spans="2:19">
      <c r="H32" s="17"/>
      <c r="O32" s="26"/>
    </row>
    <row r="33" spans="2:19" ht="29.1">
      <c r="H33" s="73" t="str">
        <f>H18</f>
        <v>Aalto</v>
      </c>
      <c r="I33" s="64" t="s">
        <v>110</v>
      </c>
      <c r="J33" s="60" t="str">
        <f>J18</f>
        <v>TU Graz</v>
      </c>
      <c r="K33" s="66" t="s">
        <v>110</v>
      </c>
      <c r="L33" s="60" t="str">
        <f>L18</f>
        <v>WUST</v>
      </c>
      <c r="M33" s="66" t="s">
        <v>110</v>
      </c>
      <c r="N33" s="60" t="str">
        <f>N18</f>
        <v>PoliTO</v>
      </c>
      <c r="O33" s="74" t="s">
        <v>110</v>
      </c>
    </row>
    <row r="34" spans="2:19">
      <c r="B34" s="8"/>
      <c r="F34" s="71"/>
      <c r="H34" s="75" t="s">
        <v>92</v>
      </c>
      <c r="I34" s="46">
        <f>C18</f>
        <v>0</v>
      </c>
      <c r="J34" s="61" t="s">
        <v>92</v>
      </c>
      <c r="K34" s="48">
        <f>C23</f>
        <v>0</v>
      </c>
      <c r="L34" s="61" t="s">
        <v>92</v>
      </c>
      <c r="M34" s="48">
        <f>C26</f>
        <v>10</v>
      </c>
      <c r="N34" s="61" t="s">
        <v>92</v>
      </c>
      <c r="O34" s="76">
        <f>C21</f>
        <v>1500</v>
      </c>
    </row>
    <row r="35" spans="2:19">
      <c r="B35" s="45" t="s">
        <v>111</v>
      </c>
      <c r="F35" s="72"/>
      <c r="H35" s="77" t="s">
        <v>48</v>
      </c>
      <c r="I35" s="65">
        <f>E18</f>
        <v>8500</v>
      </c>
      <c r="J35" s="63" t="s">
        <v>48</v>
      </c>
      <c r="K35" s="67">
        <f>E23</f>
        <v>750</v>
      </c>
      <c r="L35" s="63" t="s">
        <v>48</v>
      </c>
      <c r="M35" s="67">
        <f>E26</f>
        <v>2000</v>
      </c>
      <c r="N35" s="63" t="s">
        <v>48</v>
      </c>
      <c r="O35" s="78">
        <f>E21</f>
        <v>2000</v>
      </c>
    </row>
    <row r="36" spans="2:19">
      <c r="H36" s="69"/>
      <c r="I36" s="4"/>
      <c r="J36" s="4"/>
      <c r="K36" s="4"/>
      <c r="L36" s="4"/>
      <c r="M36" s="4"/>
      <c r="N36" s="4"/>
      <c r="O36" s="80"/>
    </row>
    <row r="37" spans="2:19">
      <c r="H37" s="169"/>
      <c r="M37" s="4"/>
      <c r="N37" s="4"/>
      <c r="O37" s="134"/>
      <c r="R37" s="157" t="s">
        <v>102</v>
      </c>
      <c r="S37" s="159">
        <f>N14+J6</f>
        <v>809400</v>
      </c>
    </row>
    <row r="38" spans="2:19">
      <c r="B38" s="1" t="s">
        <v>112</v>
      </c>
      <c r="H38" s="169"/>
      <c r="I38" s="164" t="s">
        <v>113</v>
      </c>
      <c r="J38" s="165"/>
      <c r="L38" s="168" t="s">
        <v>114</v>
      </c>
      <c r="M38" s="165"/>
      <c r="O38" s="134"/>
      <c r="R38" s="156" t="s">
        <v>105</v>
      </c>
      <c r="S38" s="107">
        <f>(J41*E5)+(M41*G5)</f>
        <v>809400.00000000023</v>
      </c>
    </row>
    <row r="39" spans="2:19">
      <c r="B39" s="1" t="s">
        <v>93</v>
      </c>
      <c r="H39" s="169"/>
      <c r="I39" s="166" t="s">
        <v>115</v>
      </c>
      <c r="J39" s="167">
        <f>I34+K34+M34+O34</f>
        <v>1510</v>
      </c>
      <c r="L39" s="166" t="s">
        <v>116</v>
      </c>
      <c r="M39" s="167">
        <f>I35+K35+M35+O35</f>
        <v>13250</v>
      </c>
      <c r="O39" s="26"/>
    </row>
    <row r="40" spans="2:19">
      <c r="B40" s="84">
        <v>46020</v>
      </c>
      <c r="H40" s="169"/>
      <c r="I40" s="9" t="s">
        <v>117</v>
      </c>
      <c r="J40" s="54">
        <f>K27</f>
        <v>4153.3333333333339</v>
      </c>
      <c r="L40" s="9" t="s">
        <v>117</v>
      </c>
      <c r="M40" s="54">
        <f>K27</f>
        <v>4153.3333333333339</v>
      </c>
      <c r="O40" s="26"/>
    </row>
    <row r="41" spans="2:19">
      <c r="H41" s="170"/>
      <c r="I41" s="9" t="s">
        <v>118</v>
      </c>
      <c r="J41" s="162">
        <f>(J39+J40)</f>
        <v>5663.3333333333339</v>
      </c>
      <c r="K41" s="82"/>
      <c r="L41" s="9" t="s">
        <v>118</v>
      </c>
      <c r="M41" s="161">
        <f>M39+M40</f>
        <v>17403.333333333336</v>
      </c>
      <c r="N41" s="82"/>
      <c r="O41" s="83"/>
    </row>
    <row r="42" spans="2:19" ht="29.1">
      <c r="I42" s="55" t="s">
        <v>119</v>
      </c>
      <c r="J42" s="125">
        <f>J41/2</f>
        <v>2831.666666666667</v>
      </c>
      <c r="L42" s="55" t="s">
        <v>120</v>
      </c>
      <c r="M42" s="125">
        <f>M41/2</f>
        <v>8701.6666666666679</v>
      </c>
    </row>
  </sheetData>
  <mergeCells count="7">
    <mergeCell ref="J9:K9"/>
    <mergeCell ref="L9:N9"/>
    <mergeCell ref="C16:D16"/>
    <mergeCell ref="B9:C9"/>
    <mergeCell ref="D9:E9"/>
    <mergeCell ref="F9:G9"/>
    <mergeCell ref="H9:I9"/>
  </mergeCells>
  <hyperlinks>
    <hyperlink ref="B35" r:id="rId1" xr:uid="{25D8B446-A6A3-402B-AC08-BDFC7EF7780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7243-27E8-4A12-9E55-1901124FB188}">
  <dimension ref="B1:S48"/>
  <sheetViews>
    <sheetView zoomScale="70" zoomScaleNormal="70" workbookViewId="0"/>
  </sheetViews>
  <sheetFormatPr defaultColWidth="9.140625" defaultRowHeight="14.45"/>
  <cols>
    <col min="1" max="1" width="9.140625" style="1"/>
    <col min="2" max="2" width="13.5703125" style="1" customWidth="1"/>
    <col min="3" max="3" width="15" style="1" customWidth="1"/>
    <col min="4" max="4" width="13.7109375" style="1" customWidth="1"/>
    <col min="5" max="5" width="17" style="1" customWidth="1"/>
    <col min="6" max="6" width="14.85546875" style="1" customWidth="1"/>
    <col min="7" max="7" width="16.7109375" style="1" customWidth="1"/>
    <col min="8" max="8" width="14.7109375" style="1" customWidth="1"/>
    <col min="9" max="9" width="14.28515625" style="1" customWidth="1"/>
    <col min="10" max="10" width="18.140625" style="1" customWidth="1"/>
    <col min="11" max="11" width="16.7109375" style="1" customWidth="1"/>
    <col min="12" max="12" width="15.85546875" style="1" customWidth="1"/>
    <col min="13" max="13" width="14.85546875" style="1" customWidth="1"/>
    <col min="14" max="14" width="16.5703125" style="1" bestFit="1" customWidth="1"/>
    <col min="15" max="15" width="17.28515625" style="1" customWidth="1"/>
    <col min="16" max="17" width="9.140625" style="1"/>
    <col min="18" max="18" width="16.85546875" style="1" customWidth="1"/>
    <col min="19" max="19" width="17" style="1" customWidth="1"/>
    <col min="20" max="16384" width="9.140625" style="1"/>
  </cols>
  <sheetData>
    <row r="1" spans="2:14" ht="18.600000000000001">
      <c r="B1" s="29" t="s">
        <v>121</v>
      </c>
      <c r="C1" s="30"/>
      <c r="D1" s="30"/>
      <c r="E1" s="30"/>
    </row>
    <row r="2" spans="2:14" ht="15.6">
      <c r="B2" s="41" t="s">
        <v>122</v>
      </c>
      <c r="J2" s="1" t="s">
        <v>123</v>
      </c>
    </row>
    <row r="3" spans="2:14" ht="18.600000000000001">
      <c r="B3" s="25"/>
      <c r="J3" s="40" t="s">
        <v>45</v>
      </c>
      <c r="K3" s="40"/>
      <c r="L3" s="40"/>
    </row>
    <row r="5" spans="2:14" ht="29.1">
      <c r="B5" s="2" t="s">
        <v>124</v>
      </c>
      <c r="C5" s="42">
        <v>60</v>
      </c>
      <c r="D5" s="1" t="s">
        <v>47</v>
      </c>
      <c r="E5" s="44">
        <v>20</v>
      </c>
      <c r="F5" s="1" t="s">
        <v>48</v>
      </c>
      <c r="G5" s="43">
        <v>40</v>
      </c>
      <c r="I5" s="130" t="s">
        <v>49</v>
      </c>
      <c r="J5" s="132">
        <f>C11+E11+G11+I11+K11+N11</f>
        <v>4153.3333333333339</v>
      </c>
    </row>
    <row r="6" spans="2:14">
      <c r="B6" s="2" t="s">
        <v>125</v>
      </c>
      <c r="C6" s="3">
        <v>4</v>
      </c>
      <c r="I6" s="131" t="s">
        <v>51</v>
      </c>
      <c r="J6" s="160">
        <f>J5*C5</f>
        <v>249200.00000000003</v>
      </c>
    </row>
    <row r="7" spans="2:14">
      <c r="B7" s="2"/>
      <c r="C7" s="3"/>
    </row>
    <row r="9" spans="2:14">
      <c r="B9" s="173" t="s">
        <v>126</v>
      </c>
      <c r="C9" s="174"/>
      <c r="D9" s="173" t="s">
        <v>53</v>
      </c>
      <c r="E9" s="174"/>
      <c r="F9" s="173" t="s">
        <v>54</v>
      </c>
      <c r="G9" s="174"/>
      <c r="H9" s="173" t="s">
        <v>55</v>
      </c>
      <c r="I9" s="174"/>
      <c r="J9" s="173" t="s">
        <v>56</v>
      </c>
      <c r="K9" s="174"/>
      <c r="L9" s="173" t="s">
        <v>57</v>
      </c>
      <c r="M9" s="174"/>
      <c r="N9" s="175"/>
    </row>
    <row r="10" spans="2:14" ht="72.599999999999994">
      <c r="B10" s="17" t="s">
        <v>58</v>
      </c>
      <c r="C10" s="1" t="s">
        <v>59</v>
      </c>
      <c r="D10" s="17" t="s">
        <v>60</v>
      </c>
      <c r="E10" s="2" t="s">
        <v>61</v>
      </c>
      <c r="F10" s="17" t="s">
        <v>127</v>
      </c>
      <c r="G10" s="2" t="s">
        <v>63</v>
      </c>
      <c r="H10" s="17" t="s">
        <v>64</v>
      </c>
      <c r="I10" s="1" t="s">
        <v>59</v>
      </c>
      <c r="J10" s="85" t="s">
        <v>128</v>
      </c>
      <c r="K10" s="1" t="s">
        <v>59</v>
      </c>
      <c r="L10" s="28" t="s">
        <v>129</v>
      </c>
      <c r="M10" s="2" t="s">
        <v>67</v>
      </c>
      <c r="N10" s="26" t="s">
        <v>59</v>
      </c>
    </row>
    <row r="11" spans="2:14" s="3" customFormat="1">
      <c r="B11" s="38">
        <v>13000</v>
      </c>
      <c r="C11" s="52">
        <f>B11/C5</f>
        <v>216.66666666666666</v>
      </c>
      <c r="D11" s="38">
        <v>1.5</v>
      </c>
      <c r="E11" s="27">
        <f>D11*365*2</f>
        <v>1095</v>
      </c>
      <c r="F11" s="38">
        <v>2</v>
      </c>
      <c r="G11" s="27">
        <f>1000*F11</f>
        <v>2000</v>
      </c>
      <c r="H11" s="38">
        <v>500</v>
      </c>
      <c r="I11" s="52">
        <f>H11/C5</f>
        <v>8.3333333333333339</v>
      </c>
      <c r="J11" s="38">
        <v>30000</v>
      </c>
      <c r="K11" s="27">
        <f>J11/C5</f>
        <v>500</v>
      </c>
      <c r="L11" s="38">
        <f>(C6*2)+2</f>
        <v>10</v>
      </c>
      <c r="M11" s="22">
        <f>L11*1000*2</f>
        <v>20000</v>
      </c>
      <c r="N11" s="53">
        <f>M11/C5</f>
        <v>333.33333333333331</v>
      </c>
    </row>
    <row r="12" spans="2:14" s="3" customFormat="1"/>
    <row r="13" spans="2:14" s="3" customFormat="1" ht="18.600000000000001">
      <c r="H13" s="123" t="s">
        <v>130</v>
      </c>
    </row>
    <row r="14" spans="2:14">
      <c r="M14" s="120" t="s">
        <v>69</v>
      </c>
      <c r="N14" s="121">
        <f>I21+K21+M21+O21</f>
        <v>748620</v>
      </c>
    </row>
    <row r="15" spans="2:14">
      <c r="B15" s="1" t="s">
        <v>70</v>
      </c>
      <c r="M15" s="81" t="s">
        <v>71</v>
      </c>
      <c r="N15" s="122">
        <f>N14/C5</f>
        <v>12477</v>
      </c>
    </row>
    <row r="16" spans="2:14">
      <c r="B16" s="11" t="s">
        <v>72</v>
      </c>
      <c r="C16" s="174" t="s">
        <v>104</v>
      </c>
      <c r="D16" s="174"/>
      <c r="E16" s="12"/>
      <c r="F16" s="13"/>
      <c r="H16" s="1" t="s">
        <v>73</v>
      </c>
    </row>
    <row r="17" spans="2:19" ht="29.1">
      <c r="B17" s="14"/>
      <c r="C17" s="56" t="s">
        <v>131</v>
      </c>
      <c r="D17" s="15" t="s">
        <v>75</v>
      </c>
      <c r="E17" s="57" t="s">
        <v>132</v>
      </c>
      <c r="F17" s="16" t="s">
        <v>77</v>
      </c>
      <c r="H17" s="136" t="s">
        <v>133</v>
      </c>
      <c r="I17" s="137" t="s">
        <v>79</v>
      </c>
      <c r="J17" s="137" t="s">
        <v>134</v>
      </c>
      <c r="K17" s="137" t="s">
        <v>79</v>
      </c>
      <c r="L17" s="137" t="s">
        <v>134</v>
      </c>
      <c r="M17" s="137" t="s">
        <v>79</v>
      </c>
      <c r="N17" s="137" t="s">
        <v>134</v>
      </c>
      <c r="O17" s="138" t="s">
        <v>79</v>
      </c>
    </row>
    <row r="18" spans="2:19">
      <c r="B18" s="17" t="s">
        <v>83</v>
      </c>
      <c r="C18" s="3">
        <v>0</v>
      </c>
      <c r="D18" s="18">
        <v>20</v>
      </c>
      <c r="E18" s="3">
        <v>15000</v>
      </c>
      <c r="F18" s="19">
        <v>40</v>
      </c>
      <c r="H18" s="139" t="s">
        <v>83</v>
      </c>
      <c r="I18" s="51" t="s">
        <v>135</v>
      </c>
      <c r="J18" s="140" t="s">
        <v>85</v>
      </c>
      <c r="K18" s="51" t="s">
        <v>135</v>
      </c>
      <c r="L18" s="140" t="s">
        <v>87</v>
      </c>
      <c r="M18" s="51" t="s">
        <v>135</v>
      </c>
      <c r="N18" s="140" t="s">
        <v>94</v>
      </c>
      <c r="O18" s="51" t="s">
        <v>135</v>
      </c>
    </row>
    <row r="19" spans="2:19">
      <c r="B19" s="17" t="s">
        <v>91</v>
      </c>
      <c r="C19" s="3">
        <v>360</v>
      </c>
      <c r="D19" s="18"/>
      <c r="E19" s="20">
        <v>4050</v>
      </c>
      <c r="F19" s="19"/>
      <c r="H19" s="61" t="s">
        <v>92</v>
      </c>
      <c r="I19" s="48">
        <f>D18*C18</f>
        <v>0</v>
      </c>
      <c r="J19" s="4" t="s">
        <v>92</v>
      </c>
      <c r="K19" s="48">
        <f>C23*D23</f>
        <v>0</v>
      </c>
      <c r="L19" s="4" t="s">
        <v>92</v>
      </c>
      <c r="M19" s="48">
        <f>D26*C26</f>
        <v>120</v>
      </c>
      <c r="N19" s="4" t="s">
        <v>92</v>
      </c>
      <c r="O19" s="62">
        <f>D21*C21</f>
        <v>21000</v>
      </c>
    </row>
    <row r="20" spans="2:19">
      <c r="B20" s="17" t="s">
        <v>93</v>
      </c>
      <c r="C20" s="3">
        <v>0</v>
      </c>
      <c r="D20" s="18"/>
      <c r="E20" s="20">
        <v>17000</v>
      </c>
      <c r="F20" s="19"/>
      <c r="H20" s="61" t="s">
        <v>48</v>
      </c>
      <c r="I20" s="47">
        <f>F18*E18</f>
        <v>600000</v>
      </c>
      <c r="J20" s="4" t="s">
        <v>48</v>
      </c>
      <c r="K20" s="47">
        <f>F23*E23</f>
        <v>19500</v>
      </c>
      <c r="L20" s="4" t="s">
        <v>48</v>
      </c>
      <c r="M20" s="47">
        <f>F26*E26</f>
        <v>56000</v>
      </c>
      <c r="N20" s="4" t="s">
        <v>48</v>
      </c>
      <c r="O20" s="68">
        <f>F21*E21</f>
        <v>52000</v>
      </c>
    </row>
    <row r="21" spans="2:19">
      <c r="B21" s="17" t="s">
        <v>94</v>
      </c>
      <c r="C21" s="3">
        <v>3000</v>
      </c>
      <c r="D21" s="18">
        <v>7</v>
      </c>
      <c r="E21" s="3">
        <v>4000</v>
      </c>
      <c r="F21" s="19">
        <v>13</v>
      </c>
      <c r="H21" s="69" t="s">
        <v>58</v>
      </c>
      <c r="I21" s="4">
        <f>SUM(I19:I20)</f>
        <v>600000</v>
      </c>
      <c r="J21" s="4" t="s">
        <v>58</v>
      </c>
      <c r="K21" s="4">
        <f>K19+K20</f>
        <v>19500</v>
      </c>
      <c r="L21" s="4" t="s">
        <v>58</v>
      </c>
      <c r="M21" s="4">
        <f>SUM(M19:M20)</f>
        <v>56120</v>
      </c>
      <c r="N21" s="4" t="s">
        <v>58</v>
      </c>
      <c r="O21" s="70">
        <f>SUM(O19:O20)</f>
        <v>73000</v>
      </c>
    </row>
    <row r="22" spans="2:19">
      <c r="B22" s="17" t="s">
        <v>95</v>
      </c>
      <c r="C22" s="3">
        <v>350</v>
      </c>
      <c r="D22" s="18"/>
      <c r="E22" s="3">
        <v>350</v>
      </c>
      <c r="F22" s="19"/>
      <c r="H22" s="141" t="s">
        <v>136</v>
      </c>
      <c r="I22" s="6">
        <f>I21/C5</f>
        <v>10000</v>
      </c>
      <c r="J22" s="4" t="s">
        <v>59</v>
      </c>
      <c r="K22" s="10">
        <f>K21/C5</f>
        <v>325</v>
      </c>
      <c r="L22" s="4" t="s">
        <v>59</v>
      </c>
      <c r="M22" s="10">
        <f>M21/C5</f>
        <v>935.33333333333337</v>
      </c>
      <c r="N22" s="4" t="s">
        <v>59</v>
      </c>
      <c r="O22" s="142">
        <f>O21/C5</f>
        <v>1216.6666666666667</v>
      </c>
    </row>
    <row r="23" spans="2:19">
      <c r="B23" s="17" t="s">
        <v>85</v>
      </c>
      <c r="C23" s="3">
        <v>0</v>
      </c>
      <c r="D23" s="18">
        <v>7</v>
      </c>
      <c r="E23" s="3">
        <v>1500</v>
      </c>
      <c r="F23" s="19">
        <v>13</v>
      </c>
      <c r="H23" s="143"/>
      <c r="I23" s="144"/>
      <c r="J23" s="144"/>
      <c r="K23" s="144"/>
      <c r="L23" s="145"/>
      <c r="M23" s="145"/>
      <c r="N23" s="145"/>
      <c r="O23" s="146"/>
    </row>
    <row r="24" spans="2:19">
      <c r="B24" s="17" t="s">
        <v>96</v>
      </c>
      <c r="C24" s="3">
        <v>700</v>
      </c>
      <c r="D24" s="18"/>
      <c r="E24" s="3">
        <v>7000</v>
      </c>
      <c r="F24" s="19"/>
    </row>
    <row r="25" spans="2:19">
      <c r="B25" s="17" t="s">
        <v>97</v>
      </c>
      <c r="C25" s="3">
        <v>3000</v>
      </c>
      <c r="D25" s="18"/>
      <c r="E25" s="3">
        <v>6350</v>
      </c>
      <c r="F25" s="19"/>
    </row>
    <row r="26" spans="2:19">
      <c r="B26" s="21" t="s">
        <v>99</v>
      </c>
      <c r="C26" s="22">
        <v>20</v>
      </c>
      <c r="D26" s="23">
        <v>6</v>
      </c>
      <c r="E26" s="22">
        <v>4000</v>
      </c>
      <c r="F26" s="24">
        <v>14</v>
      </c>
      <c r="H26" s="133" t="s">
        <v>98</v>
      </c>
      <c r="I26" s="113"/>
      <c r="J26" s="113"/>
      <c r="K26" s="113"/>
      <c r="L26" s="12"/>
      <c r="M26" s="12"/>
      <c r="N26" s="12"/>
      <c r="O26" s="13"/>
    </row>
    <row r="27" spans="2:19">
      <c r="C27" s="3"/>
      <c r="D27" s="3"/>
      <c r="E27" s="3"/>
      <c r="F27" s="3"/>
      <c r="H27" s="17"/>
      <c r="O27" s="26"/>
    </row>
    <row r="28" spans="2:19" ht="29.1">
      <c r="H28" s="86" t="s">
        <v>100</v>
      </c>
      <c r="I28" s="97">
        <f>I22+K22+M22+O22</f>
        <v>12477</v>
      </c>
      <c r="J28" s="148" t="s">
        <v>49</v>
      </c>
      <c r="K28" s="97">
        <f>J5</f>
        <v>4153.3333333333339</v>
      </c>
      <c r="N28" s="2"/>
      <c r="O28" s="135" t="s">
        <v>101</v>
      </c>
      <c r="P28" s="126">
        <f>I28+K28</f>
        <v>16630.333333333336</v>
      </c>
      <c r="R28" s="2" t="s">
        <v>102</v>
      </c>
      <c r="S28" s="107">
        <f>N14+(J5*C5)</f>
        <v>997820</v>
      </c>
    </row>
    <row r="29" spans="2:19">
      <c r="B29" s="30" t="s">
        <v>106</v>
      </c>
      <c r="C29" s="30"/>
      <c r="D29" s="1" t="s">
        <v>107</v>
      </c>
      <c r="H29" s="93" t="s">
        <v>103</v>
      </c>
      <c r="I29" s="114">
        <f>I28/2</f>
        <v>6238.5</v>
      </c>
      <c r="J29" s="1" t="s">
        <v>104</v>
      </c>
      <c r="K29" s="114">
        <f>K28/2</f>
        <v>2076.666666666667</v>
      </c>
      <c r="O29" s="90" t="s">
        <v>137</v>
      </c>
      <c r="P29" s="110">
        <f>P28/2</f>
        <v>8315.1666666666679</v>
      </c>
      <c r="R29" s="1" t="s">
        <v>138</v>
      </c>
      <c r="S29" s="107">
        <f>P28*C5</f>
        <v>997820.00000000012</v>
      </c>
    </row>
    <row r="30" spans="2:19">
      <c r="H30" s="81"/>
      <c r="I30" s="82"/>
      <c r="J30" s="82"/>
      <c r="K30" s="82"/>
      <c r="L30" s="82"/>
      <c r="M30" s="82"/>
      <c r="N30" s="115"/>
      <c r="O30" s="116"/>
    </row>
    <row r="31" spans="2:19">
      <c r="B31" s="30" t="s">
        <v>108</v>
      </c>
      <c r="C31" s="49"/>
      <c r="D31" s="1" t="s">
        <v>91</v>
      </c>
      <c r="N31" s="4"/>
      <c r="O31" s="4"/>
    </row>
    <row r="32" spans="2:19">
      <c r="N32" s="4"/>
      <c r="O32" s="4"/>
    </row>
    <row r="33" spans="2:19">
      <c r="H33" s="133" t="s">
        <v>109</v>
      </c>
      <c r="I33" s="12"/>
      <c r="J33" s="12"/>
      <c r="K33" s="12"/>
      <c r="L33" s="12"/>
      <c r="M33" s="12"/>
      <c r="N33" s="12"/>
      <c r="O33" s="13"/>
    </row>
    <row r="34" spans="2:19">
      <c r="B34" s="45" t="s">
        <v>111</v>
      </c>
      <c r="H34" s="79"/>
      <c r="I34" s="51"/>
      <c r="J34" s="147" t="s">
        <v>135</v>
      </c>
      <c r="K34" s="5" t="s">
        <v>139</v>
      </c>
      <c r="L34" s="178" t="s">
        <v>140</v>
      </c>
      <c r="M34" s="5"/>
      <c r="O34" s="134"/>
    </row>
    <row r="35" spans="2:19">
      <c r="H35" s="101"/>
      <c r="I35" s="5" t="s">
        <v>141</v>
      </c>
      <c r="J35" s="5" t="str">
        <f>H18</f>
        <v>Aalto</v>
      </c>
      <c r="K35" s="5" t="str">
        <f>J18</f>
        <v>TU Graz</v>
      </c>
      <c r="L35" s="178"/>
      <c r="M35" s="102" t="s">
        <v>142</v>
      </c>
      <c r="O35" s="134"/>
    </row>
    <row r="36" spans="2:19">
      <c r="H36" s="101" t="s">
        <v>92</v>
      </c>
      <c r="I36" s="103">
        <f>J5</f>
        <v>4153.3333333333339</v>
      </c>
      <c r="J36" s="46">
        <f>C18</f>
        <v>0</v>
      </c>
      <c r="K36" s="46">
        <f>C23</f>
        <v>0</v>
      </c>
      <c r="L36" s="46">
        <f>D23</f>
        <v>7</v>
      </c>
      <c r="M36" s="104">
        <f>(I36+J36+K36)*L36</f>
        <v>29073.333333333336</v>
      </c>
      <c r="O36" s="26"/>
    </row>
    <row r="37" spans="2:19">
      <c r="H37" s="101" t="s">
        <v>48</v>
      </c>
      <c r="I37" s="105">
        <f>J5</f>
        <v>4153.3333333333339</v>
      </c>
      <c r="J37" s="47">
        <f>E18</f>
        <v>15000</v>
      </c>
      <c r="K37" s="47">
        <f>E23</f>
        <v>1500</v>
      </c>
      <c r="L37" s="47">
        <f>F23</f>
        <v>13</v>
      </c>
      <c r="M37" s="106">
        <f>(I37+J37+K37)*L37</f>
        <v>268493.33333333337</v>
      </c>
      <c r="O37" s="26"/>
    </row>
    <row r="38" spans="2:19">
      <c r="B38" s="1" t="s">
        <v>112</v>
      </c>
      <c r="H38" s="101"/>
      <c r="I38" s="4"/>
      <c r="J38" s="4"/>
      <c r="K38" s="4"/>
      <c r="L38" s="4"/>
      <c r="M38" s="107"/>
      <c r="O38" s="87" t="s">
        <v>143</v>
      </c>
      <c r="P38" s="108"/>
      <c r="R38" s="1" t="s">
        <v>102</v>
      </c>
      <c r="S38" s="107">
        <f>N14+(J5*C5)</f>
        <v>997820</v>
      </c>
    </row>
    <row r="39" spans="2:19">
      <c r="B39" s="1" t="s">
        <v>93</v>
      </c>
      <c r="H39" s="101"/>
      <c r="I39" s="5" t="s">
        <v>141</v>
      </c>
      <c r="J39" s="5" t="str">
        <f>H18</f>
        <v>Aalto</v>
      </c>
      <c r="K39" s="5" t="str">
        <f>L18</f>
        <v>WUST</v>
      </c>
      <c r="L39" s="4"/>
      <c r="M39" s="102" t="s">
        <v>142</v>
      </c>
      <c r="O39" s="88" t="s">
        <v>144</v>
      </c>
      <c r="P39" s="109">
        <f>(M36+M40+M44)/E5</f>
        <v>5209.3333333333339</v>
      </c>
      <c r="R39" s="1" t="s">
        <v>138</v>
      </c>
      <c r="S39" s="107">
        <f>(P39*E5)+(P42*G5)</f>
        <v>997820.00000000023</v>
      </c>
    </row>
    <row r="40" spans="2:19">
      <c r="B40" s="84">
        <v>46020</v>
      </c>
      <c r="H40" s="101" t="s">
        <v>92</v>
      </c>
      <c r="I40" s="103">
        <f>J5</f>
        <v>4153.3333333333339</v>
      </c>
      <c r="J40" s="48">
        <f>C18</f>
        <v>0</v>
      </c>
      <c r="K40" s="48">
        <f>C26</f>
        <v>20</v>
      </c>
      <c r="L40" s="48">
        <f>D26</f>
        <v>6</v>
      </c>
      <c r="M40" s="104">
        <f>(I40+J40+K40)*L40</f>
        <v>25040.000000000004</v>
      </c>
      <c r="O40" s="89" t="s">
        <v>145</v>
      </c>
      <c r="P40" s="110">
        <f>P39/2</f>
        <v>2604.666666666667</v>
      </c>
    </row>
    <row r="41" spans="2:19">
      <c r="H41" s="101" t="s">
        <v>48</v>
      </c>
      <c r="I41" s="105">
        <f>J5</f>
        <v>4153.3333333333339</v>
      </c>
      <c r="J41" s="47">
        <f>E18</f>
        <v>15000</v>
      </c>
      <c r="K41" s="47">
        <f>E26</f>
        <v>4000</v>
      </c>
      <c r="L41" s="47">
        <f>F26</f>
        <v>14</v>
      </c>
      <c r="M41" s="106">
        <f>(I41+J41+K41)*L41</f>
        <v>324146.66666666669</v>
      </c>
      <c r="O41" s="88"/>
      <c r="P41" s="111"/>
    </row>
    <row r="42" spans="2:19">
      <c r="H42" s="17"/>
      <c r="L42" s="4"/>
      <c r="M42" s="107"/>
      <c r="O42" s="88" t="s">
        <v>116</v>
      </c>
      <c r="P42" s="109">
        <f>(M37+M41+M45)/G5</f>
        <v>22340.833333333336</v>
      </c>
    </row>
    <row r="43" spans="2:19" ht="18.75" customHeight="1">
      <c r="H43" s="101"/>
      <c r="I43" s="5" t="s">
        <v>141</v>
      </c>
      <c r="J43" s="5" t="str">
        <f>H18</f>
        <v>Aalto</v>
      </c>
      <c r="K43" s="5" t="str">
        <f>N18</f>
        <v>PoliTo</v>
      </c>
      <c r="L43" s="4"/>
      <c r="M43" s="102" t="s">
        <v>142</v>
      </c>
      <c r="O43" s="163" t="s">
        <v>146</v>
      </c>
      <c r="P43" s="112">
        <f>P42/2</f>
        <v>11170.416666666668</v>
      </c>
    </row>
    <row r="44" spans="2:19">
      <c r="H44" s="101" t="s">
        <v>92</v>
      </c>
      <c r="I44" s="103">
        <f>J5</f>
        <v>4153.3333333333339</v>
      </c>
      <c r="J44" s="48">
        <f>C18</f>
        <v>0</v>
      </c>
      <c r="K44" s="48">
        <f>C21</f>
        <v>3000</v>
      </c>
      <c r="L44" s="48">
        <f>D21</f>
        <v>7</v>
      </c>
      <c r="M44" s="104">
        <f>(I44+J44+K44)*L44</f>
        <v>50073.333333333336</v>
      </c>
      <c r="O44" s="26"/>
    </row>
    <row r="45" spans="2:19">
      <c r="H45" s="101" t="s">
        <v>48</v>
      </c>
      <c r="I45" s="105">
        <f>J5</f>
        <v>4153.3333333333339</v>
      </c>
      <c r="J45" s="47">
        <f>E18</f>
        <v>15000</v>
      </c>
      <c r="K45" s="47">
        <f>E21</f>
        <v>4000</v>
      </c>
      <c r="L45" s="47">
        <f>F21</f>
        <v>13</v>
      </c>
      <c r="M45" s="106">
        <f>(I45+J45+K45)*L45</f>
        <v>300993.33333333337</v>
      </c>
      <c r="O45" s="26"/>
    </row>
    <row r="46" spans="2:19">
      <c r="H46" s="17"/>
      <c r="O46" s="26"/>
    </row>
    <row r="47" spans="2:19">
      <c r="H47" s="17"/>
      <c r="O47" s="26"/>
    </row>
    <row r="48" spans="2:19">
      <c r="H48" s="81"/>
      <c r="I48" s="82"/>
      <c r="J48" s="82"/>
      <c r="K48" s="82"/>
      <c r="L48" s="82"/>
      <c r="M48" s="82"/>
      <c r="N48" s="82"/>
      <c r="O48" s="83"/>
    </row>
  </sheetData>
  <mergeCells count="8">
    <mergeCell ref="L34:L35"/>
    <mergeCell ref="J9:K9"/>
    <mergeCell ref="L9:N9"/>
    <mergeCell ref="C16:D16"/>
    <mergeCell ref="B9:C9"/>
    <mergeCell ref="D9:E9"/>
    <mergeCell ref="F9:G9"/>
    <mergeCell ref="H9:I9"/>
  </mergeCells>
  <hyperlinks>
    <hyperlink ref="B34" r:id="rId1" xr:uid="{7BDDC909-E315-4174-B59C-CC958001CEB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5CD3267A29A4C9749AD889A9BF17A" ma:contentTypeVersion="16" ma:contentTypeDescription="Create a new document." ma:contentTypeScope="" ma:versionID="53e07213a44589e271bc3972aac6a67d">
  <xsd:schema xmlns:xsd="http://www.w3.org/2001/XMLSchema" xmlns:xs="http://www.w3.org/2001/XMLSchema" xmlns:p="http://schemas.microsoft.com/office/2006/metadata/properties" xmlns:ns2="8ca8c1de-4cf7-4009-a52f-d7fb0813685c" xmlns:ns3="f524d7da-d0bf-4892-8ff5-163197a2aa7e" targetNamespace="http://schemas.microsoft.com/office/2006/metadata/properties" ma:root="true" ma:fieldsID="761274be3d7a16af5114b82d5c838b22" ns2:_="" ns3:_="">
    <xsd:import namespace="8ca8c1de-4cf7-4009-a52f-d7fb0813685c"/>
    <xsd:import namespace="f524d7da-d0bf-4892-8ff5-163197a2aa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2:Cancelle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a8c1de-4cf7-4009-a52f-d7fb08136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d61bb93-c830-477f-800c-34a01ab1e79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Cancelled" ma:index="22" nillable="true" ma:displayName="Cancelled" ma:format="Dropdown" ma:internalName="Cancelled">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24d7da-d0bf-4892-8ff5-163197a2aa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9066230-b9d9-4b05-ab8a-1391a486cd96}" ma:internalName="TaxCatchAll" ma:showField="CatchAllData" ma:web="f524d7da-d0bf-4892-8ff5-163197a2aa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a8c1de-4cf7-4009-a52f-d7fb0813685c">
      <Terms xmlns="http://schemas.microsoft.com/office/infopath/2007/PartnerControls"/>
    </lcf76f155ced4ddcb4097134ff3c332f>
    <Cancelled xmlns="8ca8c1de-4cf7-4009-a52f-d7fb0813685c" xsi:nil="true"/>
    <TaxCatchAll xmlns="f524d7da-d0bf-4892-8ff5-163197a2aa7e" xsi:nil="true"/>
  </documentManagement>
</p:properties>
</file>

<file path=customXml/itemProps1.xml><?xml version="1.0" encoding="utf-8"?>
<ds:datastoreItem xmlns:ds="http://schemas.openxmlformats.org/officeDocument/2006/customXml" ds:itemID="{0097339A-A52E-468A-AF10-8322D3C2CB28}"/>
</file>

<file path=customXml/itemProps2.xml><?xml version="1.0" encoding="utf-8"?>
<ds:datastoreItem xmlns:ds="http://schemas.openxmlformats.org/officeDocument/2006/customXml" ds:itemID="{01DE5118-3975-4FDA-A407-EB955DB012D8}"/>
</file>

<file path=customXml/itemProps3.xml><?xml version="1.0" encoding="utf-8"?>
<ds:datastoreItem xmlns:ds="http://schemas.openxmlformats.org/officeDocument/2006/customXml" ds:itemID="{1E021BB4-D533-4582-9B1B-2BE207C5EF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Kujanpää Eija</dc:creator>
  <cp:keywords/>
  <dc:description/>
  <cp:lastModifiedBy>Karin Knutsson</cp:lastModifiedBy>
  <cp:revision/>
  <dcterms:created xsi:type="dcterms:W3CDTF">2025-10-16T17:50:49Z</dcterms:created>
  <dcterms:modified xsi:type="dcterms:W3CDTF">2026-03-20T16:43:36Z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0x010100DF05CD3267A29A4C9749AD889A9BF17A</vt:lpwstr>
  </property>
  <property fmtid="{D5CDD505-2E9C-101B-9397-08002B2CF9AE}" pid="3" name="MediaServiceImageTags">
    <vt:lpwstr/>
  </property>
</Properties>
</file>